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5" windowWidth="19290" windowHeight="11640" activeTab="1"/>
  </bookViews>
  <sheets>
    <sheet name="Forecast of Systems &amp; Filters" sheetId="1" r:id="rId1"/>
    <sheet name="Profit calculations via BASES" sheetId="2" r:id="rId2"/>
  </sheets>
  <calcPr calcId="145621"/>
</workbook>
</file>

<file path=xl/calcChain.xml><?xml version="1.0" encoding="utf-8"?>
<calcChain xmlns="http://schemas.openxmlformats.org/spreadsheetml/2006/main">
  <c r="AB13" i="1" l="1"/>
  <c r="AB20" i="1" s="1"/>
  <c r="AB17" i="1" l="1"/>
  <c r="AB18" i="1" s="1"/>
  <c r="AB14" i="1" s="1"/>
  <c r="K18" i="1"/>
  <c r="J18" i="1"/>
  <c r="I18" i="1"/>
  <c r="H18" i="1"/>
  <c r="G18" i="1"/>
  <c r="F18" i="1"/>
  <c r="E18" i="1"/>
  <c r="D18" i="1"/>
  <c r="C18" i="1"/>
  <c r="B18" i="1"/>
  <c r="F54" i="2"/>
  <c r="F53" i="2"/>
  <c r="F52" i="2"/>
  <c r="F51" i="2"/>
  <c r="F50" i="2"/>
  <c r="F49" i="2"/>
  <c r="F48" i="2"/>
  <c r="F47" i="2"/>
  <c r="F46" i="2"/>
  <c r="F45" i="2"/>
  <c r="D54" i="2"/>
  <c r="D53" i="2"/>
  <c r="D52" i="2"/>
  <c r="D51" i="2"/>
  <c r="D50" i="2"/>
  <c r="D49" i="2"/>
  <c r="D48" i="2"/>
  <c r="D47" i="2"/>
  <c r="D46" i="2"/>
  <c r="D45" i="2"/>
  <c r="C54" i="2"/>
  <c r="E54" i="2" s="1"/>
  <c r="G54" i="2" s="1"/>
  <c r="C53" i="2"/>
  <c r="E53" i="2" s="1"/>
  <c r="G53" i="2" s="1"/>
  <c r="C52" i="2"/>
  <c r="E52" i="2" s="1"/>
  <c r="G52" i="2" s="1"/>
  <c r="C51" i="2"/>
  <c r="E51" i="2" s="1"/>
  <c r="G51" i="2" s="1"/>
  <c r="C50" i="2"/>
  <c r="E50" i="2" s="1"/>
  <c r="G50" i="2" s="1"/>
  <c r="C49" i="2"/>
  <c r="E49" i="2" s="1"/>
  <c r="G49" i="2" s="1"/>
  <c r="C48" i="2"/>
  <c r="E48" i="2" s="1"/>
  <c r="G48" i="2" s="1"/>
  <c r="C47" i="2"/>
  <c r="E47" i="2" s="1"/>
  <c r="G47" i="2" s="1"/>
  <c r="C46" i="2"/>
  <c r="E46" i="2" s="1"/>
  <c r="G46" i="2" s="1"/>
  <c r="C45" i="2"/>
  <c r="E45" i="2" s="1"/>
  <c r="G45" i="2" s="1"/>
  <c r="J31" i="2"/>
  <c r="J30" i="2"/>
  <c r="J29" i="2"/>
  <c r="J28" i="2"/>
  <c r="J27" i="2"/>
  <c r="J26" i="2"/>
  <c r="J25" i="2"/>
  <c r="J24" i="2"/>
  <c r="J23" i="2"/>
  <c r="J22" i="2"/>
  <c r="C31" i="2"/>
  <c r="E31" i="2" s="1"/>
  <c r="M31" i="2" s="1"/>
  <c r="O31" i="2" s="1"/>
  <c r="C30" i="2"/>
  <c r="E30" i="2" s="1"/>
  <c r="M30" i="2" s="1"/>
  <c r="O30" i="2" s="1"/>
  <c r="C29" i="2"/>
  <c r="E29" i="2" s="1"/>
  <c r="C28" i="2"/>
  <c r="E28" i="2" s="1"/>
  <c r="M28" i="2" s="1"/>
  <c r="O28" i="2" s="1"/>
  <c r="C27" i="2"/>
  <c r="E27" i="2" s="1"/>
  <c r="C26" i="2"/>
  <c r="E26" i="2" s="1"/>
  <c r="M26" i="2" s="1"/>
  <c r="O26" i="2" s="1"/>
  <c r="C25" i="2"/>
  <c r="E25" i="2" s="1"/>
  <c r="C24" i="2"/>
  <c r="E24" i="2" s="1"/>
  <c r="M24" i="2" s="1"/>
  <c r="O24" i="2" s="1"/>
  <c r="C23" i="2"/>
  <c r="E23" i="2" s="1"/>
  <c r="C22" i="2"/>
  <c r="E22" i="2" s="1"/>
  <c r="M22" i="2" s="1"/>
  <c r="O22" i="2" s="1"/>
  <c r="A54" i="2"/>
  <c r="A53" i="2"/>
  <c r="A52" i="2"/>
  <c r="A51" i="2"/>
  <c r="A50" i="2"/>
  <c r="A49" i="2"/>
  <c r="A48" i="2"/>
  <c r="A47" i="2"/>
  <c r="A46" i="2"/>
  <c r="A45" i="2"/>
  <c r="N31" i="2"/>
  <c r="I54" i="2" s="1"/>
  <c r="N30" i="2"/>
  <c r="I53" i="2" s="1"/>
  <c r="N29" i="2"/>
  <c r="I52" i="2" s="1"/>
  <c r="N28" i="2"/>
  <c r="I51" i="2" s="1"/>
  <c r="N27" i="2"/>
  <c r="I50" i="2" s="1"/>
  <c r="N26" i="2"/>
  <c r="I49" i="2" s="1"/>
  <c r="N25" i="2"/>
  <c r="I48" i="2" s="1"/>
  <c r="N24" i="2"/>
  <c r="I47" i="2" s="1"/>
  <c r="N23" i="2"/>
  <c r="I46" i="2" s="1"/>
  <c r="N22" i="2"/>
  <c r="I45" i="2" s="1"/>
  <c r="K17" i="1"/>
  <c r="J17" i="1"/>
  <c r="I17" i="1"/>
  <c r="H17" i="1"/>
  <c r="G17" i="1"/>
  <c r="F17" i="1"/>
  <c r="E17" i="1"/>
  <c r="D17" i="1"/>
  <c r="C17" i="1"/>
  <c r="B17" i="1"/>
  <c r="L13" i="1"/>
  <c r="M13" i="1" s="1"/>
  <c r="N13" i="1" s="1"/>
  <c r="O13" i="1" s="1"/>
  <c r="P13" i="1" s="1"/>
  <c r="Q13" i="1" s="1"/>
  <c r="R13" i="1" s="1"/>
  <c r="S13" i="1" s="1"/>
  <c r="T13" i="1" s="1"/>
  <c r="U13" i="1" s="1"/>
  <c r="V13" i="1" s="1"/>
  <c r="K21" i="1"/>
  <c r="J21" i="1"/>
  <c r="I21" i="1"/>
  <c r="H21" i="1"/>
  <c r="G21" i="1"/>
  <c r="F21" i="1"/>
  <c r="E21" i="1"/>
  <c r="D21" i="1"/>
  <c r="C21" i="1"/>
  <c r="K20" i="1"/>
  <c r="J20" i="1"/>
  <c r="I20" i="1"/>
  <c r="H20" i="1"/>
  <c r="G20" i="1"/>
  <c r="F20" i="1"/>
  <c r="E20" i="1"/>
  <c r="D20" i="1"/>
  <c r="C20" i="1"/>
  <c r="K23" i="1"/>
  <c r="J23" i="1"/>
  <c r="I23" i="1"/>
  <c r="H23" i="1"/>
  <c r="G23" i="1"/>
  <c r="F23" i="1"/>
  <c r="E23" i="1"/>
  <c r="D23" i="1"/>
  <c r="C23" i="1"/>
  <c r="B23" i="1"/>
  <c r="AB23" i="1" l="1"/>
  <c r="W13" i="1"/>
  <c r="H54" i="2"/>
  <c r="J54" i="2" s="1"/>
  <c r="H47" i="2"/>
  <c r="J47" i="2" s="1"/>
  <c r="H49" i="2"/>
  <c r="J49" i="2" s="1"/>
  <c r="H51" i="2"/>
  <c r="J51" i="2" s="1"/>
  <c r="H53" i="2"/>
  <c r="J53" i="2" s="1"/>
  <c r="H45" i="2"/>
  <c r="J45" i="2" s="1"/>
  <c r="M23" i="2"/>
  <c r="O23" i="2" s="1"/>
  <c r="M25" i="2"/>
  <c r="O25" i="2" s="1"/>
  <c r="M27" i="2"/>
  <c r="O27" i="2" s="1"/>
  <c r="M29" i="2"/>
  <c r="O29" i="2" s="1"/>
  <c r="L17" i="1"/>
  <c r="N17" i="1"/>
  <c r="P17" i="1"/>
  <c r="R17" i="1"/>
  <c r="T17" i="1"/>
  <c r="V17" i="1"/>
  <c r="M20" i="1"/>
  <c r="O20" i="1"/>
  <c r="Q20" i="1"/>
  <c r="S20" i="1"/>
  <c r="U20" i="1"/>
  <c r="W20" i="1"/>
  <c r="M17" i="1"/>
  <c r="O17" i="1"/>
  <c r="Q17" i="1"/>
  <c r="S17" i="1"/>
  <c r="U17" i="1"/>
  <c r="W17" i="1"/>
  <c r="L20" i="1"/>
  <c r="N20" i="1"/>
  <c r="P20" i="1"/>
  <c r="R20" i="1"/>
  <c r="T20" i="1"/>
  <c r="V20" i="1"/>
  <c r="X13" i="1" l="1"/>
  <c r="U18" i="1"/>
  <c r="U14" i="1" s="1"/>
  <c r="Q18" i="1"/>
  <c r="Q14" i="1" s="1"/>
  <c r="M18" i="1"/>
  <c r="M14" i="1" s="1"/>
  <c r="V18" i="1"/>
  <c r="V14" i="1" s="1"/>
  <c r="R18" i="1"/>
  <c r="R14" i="1" s="1"/>
  <c r="N18" i="1"/>
  <c r="N14" i="1" s="1"/>
  <c r="W18" i="1"/>
  <c r="W14" i="1" s="1"/>
  <c r="S18" i="1"/>
  <c r="S14" i="1" s="1"/>
  <c r="O18" i="1"/>
  <c r="O14" i="1" s="1"/>
  <c r="T18" i="1"/>
  <c r="T14" i="1" s="1"/>
  <c r="P18" i="1"/>
  <c r="P14" i="1" s="1"/>
  <c r="L18" i="1"/>
  <c r="L14" i="1" s="1"/>
  <c r="H52" i="2"/>
  <c r="J52" i="2" s="1"/>
  <c r="H48" i="2"/>
  <c r="J48" i="2" s="1"/>
  <c r="H50" i="2"/>
  <c r="J50" i="2" s="1"/>
  <c r="H46" i="2"/>
  <c r="J46" i="2" s="1"/>
  <c r="Y13" i="1" l="1"/>
  <c r="X17" i="1"/>
  <c r="X18" i="1" s="1"/>
  <c r="X20" i="1"/>
  <c r="T23" i="1"/>
  <c r="T21" i="1"/>
  <c r="W23" i="1"/>
  <c r="W21" i="1"/>
  <c r="U23" i="1"/>
  <c r="U21" i="1"/>
  <c r="L23" i="1"/>
  <c r="L21" i="1"/>
  <c r="O23" i="1"/>
  <c r="O21" i="1"/>
  <c r="R23" i="1"/>
  <c r="R21" i="1"/>
  <c r="M23" i="1"/>
  <c r="M21" i="1"/>
  <c r="P23" i="1"/>
  <c r="P21" i="1"/>
  <c r="S23" i="1"/>
  <c r="S21" i="1"/>
  <c r="N23" i="1"/>
  <c r="N21" i="1"/>
  <c r="V23" i="1"/>
  <c r="V21" i="1"/>
  <c r="Q23" i="1"/>
  <c r="Q21" i="1"/>
  <c r="X21" i="1" l="1"/>
  <c r="X14" i="1"/>
  <c r="X23" i="1" s="1"/>
  <c r="Y20" i="1"/>
  <c r="Z13" i="1"/>
  <c r="Z17" i="1" s="1"/>
  <c r="Z18" i="1" s="1"/>
  <c r="Z14" i="1" s="1"/>
  <c r="Y17" i="1"/>
  <c r="Y18" i="1" s="1"/>
  <c r="Y14" i="1" s="1"/>
  <c r="Y23" i="1" l="1"/>
  <c r="Y21" i="1"/>
  <c r="Z23" i="1"/>
  <c r="Z21" i="1"/>
  <c r="AA13" i="1"/>
  <c r="AA20" i="1" s="1"/>
  <c r="Z20" i="1"/>
  <c r="AA17" i="1"/>
  <c r="AA18" i="1" s="1"/>
  <c r="AA14" i="1" s="1"/>
  <c r="AB21" i="1" s="1"/>
  <c r="AA23" i="1" l="1"/>
  <c r="AA21" i="1"/>
</calcChain>
</file>

<file path=xl/sharedStrings.xml><?xml version="1.0" encoding="utf-8"?>
<sst xmlns="http://schemas.openxmlformats.org/spreadsheetml/2006/main" count="164" uniqueCount="130">
  <si>
    <t>Brita Unit Sales</t>
  </si>
  <si>
    <t>Installed base</t>
  </si>
  <si>
    <t>Scenario</t>
  </si>
  <si>
    <t>low</t>
  </si>
  <si>
    <t>current</t>
  </si>
  <si>
    <t>Contribution</t>
  </si>
  <si>
    <t>Strategy</t>
  </si>
  <si>
    <t>HLL</t>
  </si>
  <si>
    <t>LLL</t>
  </si>
  <si>
    <t>HHH</t>
  </si>
  <si>
    <t>LHH</t>
  </si>
  <si>
    <t>HHV</t>
  </si>
  <si>
    <t>HVV</t>
  </si>
  <si>
    <t>LVH</t>
  </si>
  <si>
    <t>LVV</t>
  </si>
  <si>
    <t>Year</t>
  </si>
  <si>
    <t>Growth of systems</t>
  </si>
  <si>
    <t>Growth of filters</t>
  </si>
  <si>
    <t>This worksheet helps you analyze the data in the Brita case.</t>
  </si>
  <si>
    <t>At one level the installed base in the sum of all systems sold, but you need to assume some churn.</t>
  </si>
  <si>
    <t>80% of installed base from last five years</t>
  </si>
  <si>
    <t>Page 4 of the case recommends you forecast with</t>
  </si>
  <si>
    <t>Starting in 1999 we can take 2.5 filters per installed base.</t>
  </si>
  <si>
    <t>Min</t>
  </si>
  <si>
    <t xml:space="preserve">Promo </t>
  </si>
  <si>
    <t>Contrib ($M)</t>
  </si>
  <si>
    <t>Price</t>
  </si>
  <si>
    <t>&amp; Trade ($M)</t>
  </si>
  <si>
    <t xml:space="preserve"> Adv. ($M)</t>
  </si>
  <si>
    <t>per filter</t>
  </si>
  <si>
    <t>system</t>
  </si>
  <si>
    <t>Before mkting</t>
  </si>
  <si>
    <t>Percent reduction in pitcher marketing</t>
  </si>
  <si>
    <t xml:space="preserve">List </t>
  </si>
  <si>
    <t>Average</t>
  </si>
  <si>
    <t>This column assumes a ratio during growth of filters/system and a lifetime number of filters/system.</t>
  </si>
  <si>
    <t>Contritubiton</t>
  </si>
  <si>
    <t>Cost of</t>
  </si>
  <si>
    <t>Data from case.</t>
  </si>
  <si>
    <t>Calculated from other values.</t>
  </si>
  <si>
    <t xml:space="preserve">Forecast </t>
  </si>
  <si>
    <t>Lost Pitchers</t>
  </si>
  <si>
    <t>Based on an assumption of cannibalization</t>
  </si>
  <si>
    <t>per Pitcher</t>
  </si>
  <si>
    <t>Placeholder value. Calculate from case.</t>
  </si>
  <si>
    <t>Lost Filters</t>
  </si>
  <si>
    <t>Contribution per pitcher (calculate from case)</t>
  </si>
  <si>
    <t xml:space="preserve">Contribution </t>
  </si>
  <si>
    <t>per Filter</t>
  </si>
  <si>
    <t>Contribution per pitcher filter (calculate from case)</t>
  </si>
  <si>
    <t>Use your judgment and case facts to change these placeholder values to values that make sense. With the right values you can use the BASES forecasts to select the best marketing tactics.</t>
  </si>
  <si>
    <t>after cannibalization</t>
  </si>
  <si>
    <t>Estimated savings</t>
  </si>
  <si>
    <t>net of everything</t>
  </si>
  <si>
    <t>Lost Profit due to</t>
  </si>
  <si>
    <t>Cannibalization</t>
  </si>
  <si>
    <t>in pitcher mkt cost</t>
  </si>
  <si>
    <t>This worksheet is formatted to print on a single page if you want to bring to class.</t>
  </si>
  <si>
    <t>You can then calculate long term values. This is extra credit should you write up the case.</t>
  </si>
  <si>
    <t>This column assumes a ratio during growth of filters/system and a lifetime number of filters/system. (See column P.)</t>
  </si>
  <si>
    <t>Competition</t>
  </si>
  <si>
    <t>Columns B through I come straight from the BASES forecasts on page 9 of the case. Average price calculated as per case.</t>
  </si>
  <si>
    <t>(Promo, Trade, Adv.)</t>
  </si>
  <si>
    <t>(Systems + Filters)</t>
  </si>
  <si>
    <t>Columns M, N, and O are calculated from other values as indicated. Contribution is that of faucent filters &amp; systems before adjusting for cannibalization.)</t>
  </si>
  <si>
    <t>Assume some ratio of faucet marketing costs (you should change the  assumption)</t>
  </si>
  <si>
    <t>The number, 2.5, comes from page 4 of the case.</t>
  </si>
  <si>
    <t>If your analysis suggests another number, enter it is cell X36.</t>
  </si>
  <si>
    <t>Enter growth rate in cell X27</t>
  </si>
  <si>
    <t>Enter filters/installed in X36</t>
  </si>
  <si>
    <t>Forecast filters</t>
  </si>
  <si>
    <t>Cannibalization (lost pitchers systems per faucet system sold):</t>
  </si>
  <si>
    <t>Ratio due to pitcher growth (filters/system, forecast spreadsheet):</t>
  </si>
  <si>
    <t>Lifetime number of filters per pitcher system</t>
  </si>
  <si>
    <t>Ratio due to faucet growth vs. steady state (filters/system):</t>
  </si>
  <si>
    <t>Ratio of filters per system</t>
  </si>
  <si>
    <t>Forecast Faucet</t>
  </si>
  <si>
    <r>
      <rPr>
        <b/>
        <sz val="10"/>
        <rFont val="Arial"/>
        <family val="2"/>
      </rPr>
      <t xml:space="preserve">Systems </t>
    </r>
    <r>
      <rPr>
        <sz val="10"/>
        <rFont val="Arial"/>
        <family val="2"/>
      </rPr>
      <t>(millions)</t>
    </r>
  </si>
  <si>
    <r>
      <t xml:space="preserve">Filters </t>
    </r>
    <r>
      <rPr>
        <sz val="10"/>
        <rFont val="Arial"/>
        <family val="2"/>
      </rPr>
      <t>(millions)</t>
    </r>
  </si>
  <si>
    <t>the scenario</t>
  </si>
  <si>
    <t>in column A</t>
  </si>
  <si>
    <t>Marketing</t>
  </si>
  <si>
    <t>Cost</t>
  </si>
  <si>
    <t>After Cannibalization</t>
  </si>
  <si>
    <t>Faucet Systems Only</t>
  </si>
  <si>
    <t>Don't guess. You can use case facts to zero in on good assumptions (although some judgment is required).</t>
  </si>
  <si>
    <t>These ratios are extremely important and are a key lesson from the case. But they are not obvious.</t>
  </si>
  <si>
    <t>However, these sales do not happen immediately. They happen over the lifttime of the customer.</t>
  </si>
  <si>
    <t>Suppose you estimate that, over the lifetime of a customer, the customer will buy X filters for every system sold.</t>
  </si>
  <si>
    <t>The actual ratio depends upon how rapidly the market is growing. See if you can derive the correct ratio. A graph might help. For example, assume a simple growth curve auch as linear growth.</t>
  </si>
  <si>
    <t>All too often, firms mistake the observed ratio of filter sales to system sales (blades to razors) and use that ratio (incorrectly) to compute the lifetime value of filter sales from a single system sale.</t>
  </si>
  <si>
    <t xml:space="preserve">We entered an arbitray assumption for synergies in marketing faucets and pitchers in P49 (20% of pitcher marketing). </t>
  </si>
  <si>
    <t>You are encourged to marshall case facts and use your judgment to estimate the reduction in the marketing costs for pitchers due to synergies.</t>
  </si>
  <si>
    <t>With some thought about the meaning of the ratios of filters per system (P35 for faucets, P43 for pitchers), you can develop a back-of-the-envelope formula.</t>
  </si>
  <si>
    <t>Lifetime number filters per faucet system (use case facts)</t>
  </si>
  <si>
    <t xml:space="preserve">   (can be calculated from case facts on page 4, but be careful, it is not 2.5)</t>
  </si>
  <si>
    <t xml:space="preserve">  (use results from BASES)</t>
  </si>
  <si>
    <t xml:space="preserve">  (see comments starting in cell B52)</t>
  </si>
  <si>
    <t>Default</t>
  </si>
  <si>
    <t>Values</t>
  </si>
  <si>
    <t xml:space="preserve">Default </t>
  </si>
  <si>
    <t>Feel free to assume a different growth rate if you want.</t>
  </si>
  <si>
    <t>Alternatively, you can manually enter a growth rate in each year. (It might slow over time.)</t>
  </si>
  <si>
    <t>The number you want is the lifetime ratio of filters per system.</t>
  </si>
  <si>
    <t>Filters (observed through 1998)</t>
  </si>
  <si>
    <t>Systems (observed through 1998)</t>
  </si>
  <si>
    <t>As part of the Brita case, you need to use the data from the simulate store (BASES) to forecast and analyze potential profit from different marketing scenarios.</t>
  </si>
  <si>
    <t>I've created a problem set on simulated stores to walk you through the concepts. After you master the concepts you should find this worksheet easier.</t>
  </si>
  <si>
    <t>This worksheet helps you analyze the data in the Brita case.  You will gain insight by by making some critical assumptions for the cells in column P.</t>
  </si>
  <si>
    <t xml:space="preserve">The formulae in the worksheet predict outcomes based on the assumptions you make in column P. </t>
  </si>
  <si>
    <r>
      <t xml:space="preserve">The assumptions are entered in cells P29 to P43. Current values are placeholders only and are </t>
    </r>
    <r>
      <rPr>
        <b/>
        <i/>
        <u/>
        <sz val="12"/>
        <rFont val="Arial"/>
        <family val="2"/>
      </rPr>
      <t>not</t>
    </r>
    <r>
      <rPr>
        <b/>
        <i/>
        <sz val="12"/>
        <rFont val="Arial"/>
        <family val="2"/>
      </rPr>
      <t xml:space="preserve"> representative.</t>
    </r>
  </si>
  <si>
    <t>If sales are growing rapidly, systems sales are growing, but the firm is only beginning to get filter sales. As a result, during the growth years, the ratio of filters sold to systems sold will be less than X</t>
  </si>
  <si>
    <t>The last set of questions in the simulated store problem set attempt to walk you through this ratio.</t>
  </si>
  <si>
    <t>You can also use the "Forecast of Systems &amp; Filters" worksheet to explore this ratio.</t>
  </si>
  <si>
    <t>Perhaps the following explanation might help further.</t>
  </si>
  <si>
    <t>In Rows 39 to 50, Columns B through J adjust faucet filter/system contribution for cannibalization. The results depend upon the assumptions in column P.</t>
  </si>
  <si>
    <t>calculate the contribution of faucet filters and systems, but does not account for cannibalization and any savings</t>
  </si>
  <si>
    <t>in pitcher marketing costs. However, it does adjust for the filter growth factor adjustment.</t>
  </si>
  <si>
    <t>We begin with Rows 18 through 29 and Columns A through O. This table uses the data from the simulated store to</t>
  </si>
  <si>
    <t>Profit Forecasts Using Data from Brita's BASES Simulated Test Market</t>
  </si>
  <si>
    <t>Forecasting Sales of Brita's Systems and Filters</t>
  </si>
  <si>
    <t>The formulae in the Row 17 cells implement the case recommendation.</t>
  </si>
  <si>
    <t>With zero growth, row 23 provides a steady state ratio.</t>
  </si>
  <si>
    <t>Is this the appropriate lifetime ratio (which you will use in profit calculations).</t>
  </si>
  <si>
    <t>Can you use case facts to derive a simple formula?</t>
  </si>
  <si>
    <t>Rows 17 and 18 are color-coded to the explanations starting in column N.</t>
  </si>
  <si>
    <t>This worksheet assumes a constant growth rate, now 1%.</t>
  </si>
  <si>
    <t>The Problem Set on Simulated Stores explores growth factors and the ratio of "blades" to "razors."</t>
  </si>
  <si>
    <t>This worksheet uses those concepts for the Brita case.</t>
  </si>
  <si>
    <t>This growth rate underlies the forecasts in Row 13 from 1999 onwards.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</si>
</sst>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quot;$&quot;#,##0.00_);[Red]\(&quot;$&quot;#,##0.00\)"/>
    <numFmt numFmtId="165" formatCode="&quot;$&quot;#,##0.00"/>
    <numFmt numFmtId="166" formatCode="&quot;$&quot;#,##0.0"/>
    <numFmt numFmtId="167" formatCode="0.000"/>
    <numFmt numFmtId="168" formatCode="0.0"/>
    <numFmt numFmtId="169" formatCode="&quot;$&quot;#,##0.0_);[Red]\(&quot;$&quot;#,##0.0\)"/>
  </numFmts>
  <fonts count="11" x14ac:knownFonts="1">
    <font>
      <sz val="10"/>
      <name val="Arial"/>
    </font>
    <font>
      <b/>
      <sz val="10"/>
      <name val="Arial"/>
      <family val="2"/>
    </font>
    <font>
      <sz val="8"/>
      <name val="Arial"/>
      <family val="2"/>
    </font>
    <font>
      <sz val="10"/>
      <name val="Arial"/>
      <family val="2"/>
    </font>
    <font>
      <b/>
      <sz val="12"/>
      <name val="Arial"/>
      <family val="2"/>
    </font>
    <font>
      <b/>
      <sz val="10"/>
      <color indexed="10"/>
      <name val="Arial"/>
      <family val="2"/>
    </font>
    <font>
      <b/>
      <sz val="10"/>
      <color rgb="FFFF0000"/>
      <name val="Arial"/>
      <family val="2"/>
    </font>
    <font>
      <sz val="10"/>
      <color rgb="FFFF0000"/>
      <name val="Arial"/>
      <family val="2"/>
    </font>
    <font>
      <b/>
      <i/>
      <sz val="12"/>
      <name val="Arial"/>
      <family val="2"/>
    </font>
    <font>
      <b/>
      <i/>
      <u/>
      <sz val="12"/>
      <name val="Arial"/>
      <family val="2"/>
    </font>
    <font>
      <b/>
      <sz val="14"/>
      <name val="Arial"/>
      <family val="2"/>
    </font>
  </fonts>
  <fills count="6">
    <fill>
      <patternFill patternType="none"/>
    </fill>
    <fill>
      <patternFill patternType="gray125"/>
    </fill>
    <fill>
      <patternFill patternType="solid">
        <fgColor theme="9" tint="0.59999389629810485"/>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9" tint="0.39997558519241921"/>
        <bgColor indexed="64"/>
      </patternFill>
    </fill>
  </fills>
  <borders count="13">
    <border>
      <left/>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s>
  <cellStyleXfs count="1">
    <xf numFmtId="0" fontId="0" fillId="0" borderId="0"/>
  </cellStyleXfs>
  <cellXfs count="107">
    <xf numFmtId="0" fontId="0" fillId="0" borderId="0" xfId="0"/>
    <xf numFmtId="0" fontId="0" fillId="0" borderId="0" xfId="0" applyAlignment="1">
      <alignment horizontal="center"/>
    </xf>
    <xf numFmtId="0" fontId="1" fillId="0" borderId="0" xfId="0" applyFont="1" applyAlignment="1">
      <alignment horizontal="center"/>
    </xf>
    <xf numFmtId="165" fontId="0" fillId="0" borderId="0" xfId="0" applyNumberFormat="1" applyAlignment="1">
      <alignment horizontal="center"/>
    </xf>
    <xf numFmtId="166" fontId="0" fillId="0" borderId="0" xfId="0" applyNumberFormat="1" applyAlignment="1">
      <alignment horizontal="center"/>
    </xf>
    <xf numFmtId="167" fontId="0" fillId="0" borderId="0" xfId="0" applyNumberFormat="1" applyAlignment="1">
      <alignment horizontal="center"/>
    </xf>
    <xf numFmtId="4" fontId="0" fillId="0" borderId="0" xfId="0" applyNumberFormat="1" applyAlignment="1">
      <alignment horizontal="center"/>
    </xf>
    <xf numFmtId="164" fontId="0" fillId="0" borderId="0" xfId="0" applyNumberFormat="1" applyAlignment="1">
      <alignment horizontal="center"/>
    </xf>
    <xf numFmtId="9" fontId="0" fillId="0" borderId="0" xfId="0" applyNumberFormat="1"/>
    <xf numFmtId="0" fontId="1" fillId="0" borderId="0" xfId="0" applyFont="1"/>
    <xf numFmtId="168" fontId="0" fillId="0" borderId="0" xfId="0" applyNumberFormat="1" applyAlignment="1">
      <alignment horizontal="right"/>
    </xf>
    <xf numFmtId="3" fontId="0" fillId="0" borderId="0" xfId="0" applyNumberFormat="1"/>
    <xf numFmtId="0" fontId="0" fillId="0" borderId="0" xfId="0" applyAlignment="1">
      <alignment horizontal="left"/>
    </xf>
    <xf numFmtId="3" fontId="0" fillId="2" borderId="0" xfId="0" applyNumberFormat="1" applyFill="1"/>
    <xf numFmtId="0" fontId="3" fillId="2" borderId="0" xfId="0" applyFont="1" applyFill="1"/>
    <xf numFmtId="0" fontId="0" fillId="2" borderId="0" xfId="0" applyFill="1"/>
    <xf numFmtId="3" fontId="0" fillId="3" borderId="0" xfId="0" applyNumberFormat="1" applyFill="1"/>
    <xf numFmtId="0" fontId="0" fillId="3" borderId="0" xfId="0" applyFill="1"/>
    <xf numFmtId="0" fontId="3" fillId="3" borderId="0" xfId="0" applyFont="1" applyFill="1"/>
    <xf numFmtId="0" fontId="4" fillId="0" borderId="0" xfId="0" applyFont="1"/>
    <xf numFmtId="169" fontId="1" fillId="0" borderId="0" xfId="0" applyNumberFormat="1" applyFont="1" applyAlignment="1">
      <alignment horizontal="center"/>
    </xf>
    <xf numFmtId="164" fontId="1" fillId="0" borderId="0" xfId="0" applyNumberFormat="1" applyFont="1" applyAlignment="1">
      <alignment horizontal="center" wrapText="1"/>
    </xf>
    <xf numFmtId="0" fontId="1" fillId="0" borderId="0" xfId="0" applyFont="1" applyAlignment="1">
      <alignment horizontal="center" vertical="center" wrapText="1"/>
    </xf>
    <xf numFmtId="0" fontId="1" fillId="0" borderId="0" xfId="0" applyFont="1" applyAlignment="1">
      <alignment horizontal="center" wrapText="1"/>
    </xf>
    <xf numFmtId="169" fontId="3" fillId="0" borderId="0" xfId="0" applyNumberFormat="1" applyFont="1" applyAlignment="1">
      <alignment horizontal="center"/>
    </xf>
    <xf numFmtId="0" fontId="3" fillId="0" borderId="0" xfId="0" applyFont="1" applyAlignment="1">
      <alignment horizontal="center"/>
    </xf>
    <xf numFmtId="9" fontId="0" fillId="0" borderId="0" xfId="0" applyNumberFormat="1" applyAlignment="1">
      <alignment horizontal="center"/>
    </xf>
    <xf numFmtId="0" fontId="5" fillId="0" borderId="0" xfId="0" applyFont="1" applyBorder="1"/>
    <xf numFmtId="0" fontId="0" fillId="0" borderId="0" xfId="0" applyBorder="1"/>
    <xf numFmtId="165" fontId="1" fillId="0" borderId="0" xfId="0" applyNumberFormat="1" applyFont="1" applyAlignment="1">
      <alignment horizontal="center"/>
    </xf>
    <xf numFmtId="0" fontId="3" fillId="0" borderId="0" xfId="0" applyFont="1" applyAlignment="1">
      <alignment horizontal="center"/>
    </xf>
    <xf numFmtId="0" fontId="1" fillId="0" borderId="0" xfId="0" applyFont="1" applyAlignment="1">
      <alignment horizontal="center"/>
    </xf>
    <xf numFmtId="165" fontId="3" fillId="0" borderId="0" xfId="0" applyNumberFormat="1" applyFont="1" applyAlignment="1">
      <alignment horizontal="center" wrapText="1"/>
    </xf>
    <xf numFmtId="0" fontId="6" fillId="0" borderId="0" xfId="0" applyFont="1" applyBorder="1"/>
    <xf numFmtId="0" fontId="5" fillId="0" borderId="1" xfId="0" applyFont="1" applyBorder="1"/>
    <xf numFmtId="0" fontId="0" fillId="0" borderId="2" xfId="0" applyBorder="1"/>
    <xf numFmtId="0" fontId="5" fillId="0" borderId="2" xfId="0" applyFont="1" applyBorder="1"/>
    <xf numFmtId="0" fontId="0" fillId="0" borderId="4" xfId="0" applyBorder="1"/>
    <xf numFmtId="0" fontId="0" fillId="0" borderId="5" xfId="0" applyBorder="1"/>
    <xf numFmtId="0" fontId="5" fillId="0" borderId="4" xfId="0" applyFont="1" applyBorder="1"/>
    <xf numFmtId="9" fontId="5" fillId="0" borderId="5" xfId="0" applyNumberFormat="1" applyFont="1" applyBorder="1" applyAlignment="1">
      <alignment horizontal="center"/>
    </xf>
    <xf numFmtId="0" fontId="6" fillId="0" borderId="4" xfId="0" applyFont="1" applyBorder="1"/>
    <xf numFmtId="165" fontId="6" fillId="0" borderId="5" xfId="0" applyNumberFormat="1" applyFont="1" applyBorder="1" applyAlignment="1">
      <alignment horizontal="center" vertical="center"/>
    </xf>
    <xf numFmtId="0" fontId="5" fillId="0" borderId="6" xfId="0" applyFont="1" applyBorder="1"/>
    <xf numFmtId="0" fontId="0" fillId="0" borderId="7" xfId="0" applyBorder="1"/>
    <xf numFmtId="4" fontId="0" fillId="0" borderId="0" xfId="0" applyNumberFormat="1" applyFill="1" applyAlignment="1">
      <alignment horizontal="center"/>
    </xf>
    <xf numFmtId="169" fontId="3" fillId="2" borderId="0" xfId="0" applyNumberFormat="1" applyFont="1" applyFill="1" applyAlignment="1">
      <alignment horizontal="center"/>
    </xf>
    <xf numFmtId="0" fontId="3" fillId="2" borderId="0" xfId="0" applyFont="1" applyFill="1" applyAlignment="1">
      <alignment horizontal="left"/>
    </xf>
    <xf numFmtId="0" fontId="0" fillId="2" borderId="0" xfId="0" applyFill="1" applyAlignment="1">
      <alignment horizontal="center"/>
    </xf>
    <xf numFmtId="164" fontId="0" fillId="2" borderId="0" xfId="0" applyNumberFormat="1" applyFill="1" applyAlignment="1">
      <alignment horizontal="center"/>
    </xf>
    <xf numFmtId="167" fontId="0" fillId="2" borderId="0" xfId="0" applyNumberFormat="1" applyFill="1" applyAlignment="1">
      <alignment horizontal="center"/>
    </xf>
    <xf numFmtId="165" fontId="0" fillId="2" borderId="0" xfId="0" applyNumberFormat="1" applyFill="1" applyAlignment="1">
      <alignment horizontal="center"/>
    </xf>
    <xf numFmtId="0" fontId="3" fillId="4" borderId="0" xfId="0" applyFont="1" applyFill="1"/>
    <xf numFmtId="0" fontId="0" fillId="4" borderId="0" xfId="0" applyFill="1"/>
    <xf numFmtId="0" fontId="1" fillId="4" borderId="0" xfId="0" applyFont="1" applyFill="1" applyAlignment="1">
      <alignment horizontal="center"/>
    </xf>
    <xf numFmtId="0" fontId="0" fillId="4" borderId="0" xfId="0" applyFill="1" applyAlignment="1">
      <alignment horizontal="center"/>
    </xf>
    <xf numFmtId="167" fontId="0" fillId="4" borderId="0" xfId="0" applyNumberFormat="1" applyFill="1" applyAlignment="1">
      <alignment horizontal="center"/>
    </xf>
    <xf numFmtId="166" fontId="0" fillId="4" borderId="0" xfId="0" applyNumberFormat="1" applyFill="1" applyAlignment="1">
      <alignment horizontal="center"/>
    </xf>
    <xf numFmtId="0" fontId="0" fillId="0" borderId="0" xfId="0"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169" fontId="0" fillId="0" borderId="11" xfId="0" applyNumberFormat="1" applyBorder="1" applyAlignment="1">
      <alignment horizontal="center"/>
    </xf>
    <xf numFmtId="169" fontId="0" fillId="0" borderId="12" xfId="0" applyNumberFormat="1" applyBorder="1" applyAlignment="1">
      <alignment horizontal="center"/>
    </xf>
    <xf numFmtId="0" fontId="3" fillId="0" borderId="0" xfId="0" applyFont="1"/>
    <xf numFmtId="3" fontId="0" fillId="0" borderId="0" xfId="0" applyNumberFormat="1" applyFill="1"/>
    <xf numFmtId="0" fontId="1" fillId="3" borderId="0" xfId="0" applyFont="1" applyFill="1"/>
    <xf numFmtId="169" fontId="1" fillId="0" borderId="10" xfId="0" applyNumberFormat="1" applyFont="1" applyBorder="1" applyAlignment="1">
      <alignment horizontal="center"/>
    </xf>
    <xf numFmtId="169" fontId="1" fillId="0" borderId="11" xfId="0" applyNumberFormat="1" applyFont="1" applyBorder="1" applyAlignment="1">
      <alignment horizontal="center"/>
    </xf>
    <xf numFmtId="169" fontId="1" fillId="0" borderId="12" xfId="0" applyNumberFormat="1" applyFont="1" applyBorder="1" applyAlignment="1">
      <alignment horizontal="center"/>
    </xf>
    <xf numFmtId="0" fontId="0" fillId="0" borderId="0" xfId="0" applyAlignment="1">
      <alignment horizontal="center"/>
    </xf>
    <xf numFmtId="9" fontId="5" fillId="5" borderId="8" xfId="0" applyNumberFormat="1" applyFont="1" applyFill="1" applyBorder="1" applyAlignment="1">
      <alignment horizontal="center"/>
    </xf>
    <xf numFmtId="9" fontId="6" fillId="4" borderId="5" xfId="0" applyNumberFormat="1" applyFont="1" applyFill="1" applyBorder="1" applyAlignment="1">
      <alignment horizontal="center"/>
    </xf>
    <xf numFmtId="1" fontId="6" fillId="0" borderId="5" xfId="0" applyNumberFormat="1" applyFont="1" applyFill="1" applyBorder="1" applyAlignment="1">
      <alignment horizontal="center"/>
    </xf>
    <xf numFmtId="1" fontId="6" fillId="0" borderId="3" xfId="0" applyNumberFormat="1" applyFont="1" applyFill="1" applyBorder="1" applyAlignment="1">
      <alignment horizontal="center"/>
    </xf>
    <xf numFmtId="0" fontId="7" fillId="0" borderId="4" xfId="0" applyFont="1" applyBorder="1"/>
    <xf numFmtId="0" fontId="1" fillId="3" borderId="9" xfId="0" applyFont="1" applyFill="1" applyBorder="1" applyAlignment="1">
      <alignment horizontal="center"/>
    </xf>
    <xf numFmtId="0" fontId="3" fillId="0" borderId="0" xfId="0" applyFont="1" applyAlignment="1">
      <alignment vertical="top" wrapText="1"/>
    </xf>
    <xf numFmtId="167" fontId="0" fillId="0" borderId="0" xfId="0" applyNumberFormat="1" applyFill="1" applyAlignment="1">
      <alignment horizontal="center"/>
    </xf>
    <xf numFmtId="165" fontId="0" fillId="0" borderId="0" xfId="0" applyNumberFormat="1" applyFill="1" applyAlignment="1">
      <alignment horizontal="center"/>
    </xf>
    <xf numFmtId="169" fontId="3" fillId="0" borderId="0" xfId="0" applyNumberFormat="1" applyFont="1" applyFill="1" applyAlignment="1">
      <alignment horizontal="center"/>
    </xf>
    <xf numFmtId="0" fontId="8" fillId="0" borderId="0" xfId="0" applyFont="1"/>
    <xf numFmtId="0" fontId="3" fillId="0" borderId="0" xfId="0" applyFont="1" applyFill="1" applyAlignment="1">
      <alignment horizontal="left"/>
    </xf>
    <xf numFmtId="0" fontId="0" fillId="0" borderId="0" xfId="0" applyFill="1"/>
    <xf numFmtId="0" fontId="3" fillId="0" borderId="0" xfId="0" applyFont="1" applyFill="1"/>
    <xf numFmtId="0" fontId="10" fillId="0" borderId="0" xfId="0" applyFont="1"/>
    <xf numFmtId="0" fontId="1" fillId="0" borderId="0" xfId="0" applyFont="1" applyFill="1"/>
    <xf numFmtId="9" fontId="1" fillId="0" borderId="9" xfId="0" applyNumberFormat="1" applyFont="1" applyFill="1" applyBorder="1" applyAlignment="1">
      <alignment horizontal="center"/>
    </xf>
    <xf numFmtId="0" fontId="6" fillId="0" borderId="1"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0" xfId="0" applyFont="1" applyBorder="1" applyAlignment="1">
      <alignment horizont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3" fillId="0" borderId="0" xfId="0" applyFont="1" applyAlignment="1">
      <alignment horizontal="center" vertical="center" wrapText="1"/>
    </xf>
    <xf numFmtId="165" fontId="3" fillId="0" borderId="0" xfId="0" applyNumberFormat="1" applyFont="1" applyAlignment="1">
      <alignment horizontal="center" vertical="top" wrapText="1"/>
    </xf>
    <xf numFmtId="0" fontId="3" fillId="0" borderId="0" xfId="0" applyFont="1" applyAlignment="1">
      <alignment horizontal="center" vertical="top" wrapText="1"/>
    </xf>
    <xf numFmtId="0" fontId="2" fillId="0" borderId="0" xfId="0" applyFont="1" applyAlignment="1">
      <alignment horizontal="center" vertical="top" wrapText="1"/>
    </xf>
    <xf numFmtId="0" fontId="1"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4" fontId="3" fillId="0" borderId="0" xfId="0" applyNumberFormat="1" applyFont="1" applyAlignment="1">
      <alignment horizontal="center" wrapText="1"/>
    </xf>
    <xf numFmtId="4" fontId="0" fillId="0" borderId="0" xfId="0" applyNumberFormat="1" applyAlignment="1">
      <alignment horizontal="center" wrapText="1"/>
    </xf>
    <xf numFmtId="0" fontId="0" fillId="0" borderId="0" xfId="0" applyAlignment="1">
      <alignment horizontal="center" vertical="center" wrapText="1"/>
    </xf>
    <xf numFmtId="0" fontId="3" fillId="0" borderId="0" xfId="0" applyFont="1" applyAlignment="1">
      <alignment horizontal="center" vertical="center"/>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358043344212967E-2"/>
          <c:y val="6.0168283713876128E-2"/>
          <c:w val="0.77049283119454315"/>
          <c:h val="0.7741955807805696"/>
        </c:manualLayout>
      </c:layout>
      <c:lineChart>
        <c:grouping val="standard"/>
        <c:varyColors val="0"/>
        <c:ser>
          <c:idx val="0"/>
          <c:order val="0"/>
          <c:tx>
            <c:strRef>
              <c:f>'Forecast of Systems &amp; Filters'!$A$13</c:f>
              <c:strCache>
                <c:ptCount val="1"/>
                <c:pt idx="0">
                  <c:v>Systems (observed through 1998)</c:v>
                </c:pt>
              </c:strCache>
            </c:strRef>
          </c:tx>
          <c:spPr>
            <a:ln w="38100">
              <a:solidFill>
                <a:srgbClr val="000000"/>
              </a:solidFill>
              <a:prstDash val="solid"/>
            </a:ln>
          </c:spPr>
          <c:marker>
            <c:symbol val="none"/>
          </c:marker>
          <c:cat>
            <c:numRef>
              <c:f>'Forecast of Systems &amp; Filters'!$B$12:$AB$12</c:f>
              <c:numCache>
                <c:formatCode>General</c:formatCode>
                <c:ptCount val="27"/>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numCache>
            </c:numRef>
          </c:cat>
          <c:val>
            <c:numRef>
              <c:f>'Forecast of Systems &amp; Filters'!$B$13:$AB$13</c:f>
              <c:numCache>
                <c:formatCode>#,##0</c:formatCode>
                <c:ptCount val="27"/>
                <c:pt idx="0">
                  <c:v>171</c:v>
                </c:pt>
                <c:pt idx="1">
                  <c:v>194</c:v>
                </c:pt>
                <c:pt idx="2">
                  <c:v>202</c:v>
                </c:pt>
                <c:pt idx="3">
                  <c:v>302</c:v>
                </c:pt>
                <c:pt idx="4">
                  <c:v>546</c:v>
                </c:pt>
                <c:pt idx="5">
                  <c:v>1056</c:v>
                </c:pt>
                <c:pt idx="6">
                  <c:v>2030</c:v>
                </c:pt>
                <c:pt idx="7">
                  <c:v>3363</c:v>
                </c:pt>
                <c:pt idx="8">
                  <c:v>4565</c:v>
                </c:pt>
                <c:pt idx="9">
                  <c:v>5266</c:v>
                </c:pt>
                <c:pt idx="10">
                  <c:v>5318.66</c:v>
                </c:pt>
                <c:pt idx="11">
                  <c:v>5371.8465999999999</c:v>
                </c:pt>
                <c:pt idx="12">
                  <c:v>5425.5650660000001</c:v>
                </c:pt>
                <c:pt idx="13">
                  <c:v>5479.8207166600005</c:v>
                </c:pt>
                <c:pt idx="14">
                  <c:v>5534.6189238266006</c:v>
                </c:pt>
                <c:pt idx="15">
                  <c:v>5589.9651130648663</c:v>
                </c:pt>
                <c:pt idx="16">
                  <c:v>5645.8647641955149</c:v>
                </c:pt>
                <c:pt idx="17">
                  <c:v>5702.3234118374703</c:v>
                </c:pt>
                <c:pt idx="18">
                  <c:v>5759.3466459558449</c:v>
                </c:pt>
                <c:pt idx="19">
                  <c:v>5816.9401124154037</c:v>
                </c:pt>
                <c:pt idx="20">
                  <c:v>5875.1095135395581</c:v>
                </c:pt>
                <c:pt idx="21">
                  <c:v>5933.8606086749533</c:v>
                </c:pt>
                <c:pt idx="22">
                  <c:v>5993.1992147617029</c:v>
                </c:pt>
                <c:pt idx="23">
                  <c:v>6053.1312069093201</c:v>
                </c:pt>
                <c:pt idx="24">
                  <c:v>6113.6625189784136</c:v>
                </c:pt>
                <c:pt idx="25">
                  <c:v>6174.7991441681979</c:v>
                </c:pt>
                <c:pt idx="26">
                  <c:v>6236.5471356098797</c:v>
                </c:pt>
              </c:numCache>
            </c:numRef>
          </c:val>
          <c:smooth val="0"/>
        </c:ser>
        <c:ser>
          <c:idx val="1"/>
          <c:order val="1"/>
          <c:tx>
            <c:strRef>
              <c:f>'Forecast of Systems &amp; Filters'!$A$18</c:f>
              <c:strCache>
                <c:ptCount val="1"/>
                <c:pt idx="0">
                  <c:v>Forecast filters</c:v>
                </c:pt>
              </c:strCache>
            </c:strRef>
          </c:tx>
          <c:spPr>
            <a:ln w="38100">
              <a:solidFill>
                <a:srgbClr val="FF0000"/>
              </a:solidFill>
              <a:prstDash val="solid"/>
            </a:ln>
          </c:spPr>
          <c:marker>
            <c:symbol val="none"/>
          </c:marker>
          <c:cat>
            <c:numRef>
              <c:f>'Forecast of Systems &amp; Filters'!$B$12:$AB$12</c:f>
              <c:numCache>
                <c:formatCode>General</c:formatCode>
                <c:ptCount val="27"/>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numCache>
            </c:numRef>
          </c:cat>
          <c:val>
            <c:numRef>
              <c:f>'Forecast of Systems &amp; Filters'!$B$18:$AB$18</c:f>
              <c:numCache>
                <c:formatCode>#,##0</c:formatCode>
                <c:ptCount val="27"/>
                <c:pt idx="0">
                  <c:v>342</c:v>
                </c:pt>
                <c:pt idx="1">
                  <c:v>730</c:v>
                </c:pt>
                <c:pt idx="2">
                  <c:v>1134</c:v>
                </c:pt>
                <c:pt idx="3">
                  <c:v>1738</c:v>
                </c:pt>
                <c:pt idx="4">
                  <c:v>2830</c:v>
                </c:pt>
                <c:pt idx="5">
                  <c:v>4600</c:v>
                </c:pt>
                <c:pt idx="6">
                  <c:v>8272</c:v>
                </c:pt>
                <c:pt idx="7">
                  <c:v>14594</c:v>
                </c:pt>
                <c:pt idx="8">
                  <c:v>23120</c:v>
                </c:pt>
                <c:pt idx="9">
                  <c:v>32560</c:v>
                </c:pt>
                <c:pt idx="10">
                  <c:v>41085.32</c:v>
                </c:pt>
                <c:pt idx="11">
                  <c:v>47769.013200000001</c:v>
                </c:pt>
                <c:pt idx="12">
                  <c:v>51894.143332000007</c:v>
                </c:pt>
                <c:pt idx="13">
                  <c:v>53723.784765320008</c:v>
                </c:pt>
                <c:pt idx="14">
                  <c:v>54261.022612973211</c:v>
                </c:pt>
                <c:pt idx="15">
                  <c:v>54803.632839102938</c:v>
                </c:pt>
                <c:pt idx="16">
                  <c:v>55351.669167493965</c:v>
                </c:pt>
                <c:pt idx="17">
                  <c:v>55905.185859168916</c:v>
                </c:pt>
                <c:pt idx="18">
                  <c:v>56464.237717760596</c:v>
                </c:pt>
                <c:pt idx="19">
                  <c:v>57028.880094938206</c:v>
                </c:pt>
                <c:pt idx="20">
                  <c:v>57599.168895887589</c:v>
                </c:pt>
                <c:pt idx="21">
                  <c:v>58175.160584846461</c:v>
                </c:pt>
                <c:pt idx="22">
                  <c:v>58756.912190694929</c:v>
                </c:pt>
                <c:pt idx="23">
                  <c:v>59344.481312601871</c:v>
                </c:pt>
                <c:pt idx="24">
                  <c:v>59937.926125727899</c:v>
                </c:pt>
                <c:pt idx="25">
                  <c:v>60537.305386985172</c:v>
                </c:pt>
                <c:pt idx="26">
                  <c:v>61142.67844085503</c:v>
                </c:pt>
              </c:numCache>
            </c:numRef>
          </c:val>
          <c:smooth val="0"/>
        </c:ser>
        <c:ser>
          <c:idx val="2"/>
          <c:order val="2"/>
          <c:tx>
            <c:strRef>
              <c:f>'Forecast of Systems &amp; Filters'!$A$14</c:f>
              <c:strCache>
                <c:ptCount val="1"/>
                <c:pt idx="0">
                  <c:v>Filters (observed through 1998)</c:v>
                </c:pt>
              </c:strCache>
            </c:strRef>
          </c:tx>
          <c:marker>
            <c:symbol val="none"/>
          </c:marker>
          <c:cat>
            <c:numRef>
              <c:f>'Forecast of Systems &amp; Filters'!$B$12:$AB$12</c:f>
              <c:numCache>
                <c:formatCode>General</c:formatCode>
                <c:ptCount val="27"/>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numCache>
            </c:numRef>
          </c:cat>
          <c:val>
            <c:numRef>
              <c:f>'Forecast of Systems &amp; Filters'!$B$14:$K$14</c:f>
              <c:numCache>
                <c:formatCode>#,##0</c:formatCode>
                <c:ptCount val="10"/>
                <c:pt idx="0">
                  <c:v>402</c:v>
                </c:pt>
                <c:pt idx="1">
                  <c:v>581</c:v>
                </c:pt>
                <c:pt idx="2">
                  <c:v>876</c:v>
                </c:pt>
                <c:pt idx="3">
                  <c:v>1292</c:v>
                </c:pt>
                <c:pt idx="4">
                  <c:v>2205</c:v>
                </c:pt>
                <c:pt idx="5">
                  <c:v>4458</c:v>
                </c:pt>
                <c:pt idx="6">
                  <c:v>8164</c:v>
                </c:pt>
                <c:pt idx="7">
                  <c:v>15246</c:v>
                </c:pt>
                <c:pt idx="8">
                  <c:v>23293</c:v>
                </c:pt>
                <c:pt idx="9">
                  <c:v>27413</c:v>
                </c:pt>
              </c:numCache>
            </c:numRef>
          </c:val>
          <c:smooth val="0"/>
        </c:ser>
        <c:dLbls>
          <c:showLegendKey val="0"/>
          <c:showVal val="0"/>
          <c:showCatName val="0"/>
          <c:showSerName val="0"/>
          <c:showPercent val="0"/>
          <c:showBubbleSize val="0"/>
        </c:dLbls>
        <c:marker val="1"/>
        <c:smooth val="0"/>
        <c:axId val="176907008"/>
        <c:axId val="176908544"/>
      </c:lineChart>
      <c:catAx>
        <c:axId val="176907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75" b="0" i="0" u="none" strike="noStrike" baseline="0">
                <a:solidFill>
                  <a:srgbClr val="000000"/>
                </a:solidFill>
                <a:latin typeface="Arial"/>
                <a:ea typeface="Arial"/>
                <a:cs typeface="Arial"/>
              </a:defRPr>
            </a:pPr>
            <a:endParaRPr lang="en-US"/>
          </a:p>
        </c:txPr>
        <c:crossAx val="176908544"/>
        <c:crosses val="autoZero"/>
        <c:auto val="1"/>
        <c:lblAlgn val="ctr"/>
        <c:lblOffset val="100"/>
        <c:tickLblSkip val="1"/>
        <c:tickMarkSkip val="1"/>
        <c:noMultiLvlLbl val="0"/>
      </c:catAx>
      <c:valAx>
        <c:axId val="17690854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6907008"/>
        <c:crosses val="autoZero"/>
        <c:crossBetween val="between"/>
        <c:majorUnit val="20000"/>
      </c:valAx>
      <c:spPr>
        <a:noFill/>
        <a:ln w="12700">
          <a:solidFill>
            <a:srgbClr val="808080"/>
          </a:solidFill>
          <a:prstDash val="solid"/>
        </a:ln>
      </c:spPr>
    </c:plotArea>
    <c:legend>
      <c:legendPos val="r"/>
      <c:layout>
        <c:manualLayout>
          <c:xMode val="edge"/>
          <c:yMode val="edge"/>
          <c:x val="0.15025998133997087"/>
          <c:y val="8.0609976523383128E-2"/>
          <c:w val="0.25926760999893461"/>
          <c:h val="0.19941994058130597"/>
        </c:manualLayout>
      </c:layout>
      <c:overlay val="0"/>
      <c:spPr>
        <a:solidFill>
          <a:srgbClr val="FFFFFF"/>
        </a:solidFill>
        <a:ln w="3175">
          <a:solidFill>
            <a:srgbClr val="000000"/>
          </a:solidFill>
          <a:prstDash val="solid"/>
        </a:ln>
      </c:spPr>
      <c:txPr>
        <a:bodyPr/>
        <a:lstStyle/>
        <a:p>
          <a:pPr>
            <a:defRPr sz="89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152400</xdr:colOff>
      <xdr:row>28</xdr:row>
      <xdr:rowOff>0</xdr:rowOff>
    </xdr:from>
    <xdr:to>
      <xdr:col>10</xdr:col>
      <xdr:colOff>590550</xdr:colOff>
      <xdr:row>49</xdr:row>
      <xdr:rowOff>142875</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5"/>
  <sheetViews>
    <sheetView workbookViewId="0">
      <selection activeCell="W35" sqref="W35"/>
    </sheetView>
  </sheetViews>
  <sheetFormatPr defaultRowHeight="12.75" x14ac:dyDescent="0.2"/>
  <cols>
    <col min="1" max="1" width="28.28515625" customWidth="1"/>
    <col min="2" max="8" width="9" bestFit="1" customWidth="1"/>
    <col min="9" max="11" width="9.140625" bestFit="1" customWidth="1"/>
    <col min="12" max="17" width="9" bestFit="1" customWidth="1"/>
  </cols>
  <sheetData>
    <row r="1" spans="1:31" ht="18" x14ac:dyDescent="0.25">
      <c r="A1" s="84" t="s">
        <v>120</v>
      </c>
    </row>
    <row r="3" spans="1:31" ht="15.75" x14ac:dyDescent="0.25">
      <c r="A3" s="19" t="s">
        <v>18</v>
      </c>
    </row>
    <row r="4" spans="1:31" ht="15.75" x14ac:dyDescent="0.25">
      <c r="A4" s="19"/>
    </row>
    <row r="5" spans="1:31" ht="15.75" x14ac:dyDescent="0.25">
      <c r="A5" s="19" t="s">
        <v>125</v>
      </c>
    </row>
    <row r="6" spans="1:31" ht="15.75" x14ac:dyDescent="0.25">
      <c r="A6" s="19" t="s">
        <v>127</v>
      </c>
    </row>
    <row r="7" spans="1:31" ht="15.75" x14ac:dyDescent="0.25">
      <c r="A7" s="19" t="s">
        <v>128</v>
      </c>
    </row>
    <row r="8" spans="1:31" ht="15.75" x14ac:dyDescent="0.25">
      <c r="A8" s="19" t="s">
        <v>57</v>
      </c>
    </row>
    <row r="10" spans="1:31" x14ac:dyDescent="0.2">
      <c r="A10" s="9" t="s">
        <v>0</v>
      </c>
    </row>
    <row r="12" spans="1:31" x14ac:dyDescent="0.2">
      <c r="A12" t="s">
        <v>15</v>
      </c>
      <c r="B12" s="9">
        <v>1989</v>
      </c>
      <c r="C12" s="9">
        <v>1990</v>
      </c>
      <c r="D12" s="9">
        <v>1991</v>
      </c>
      <c r="E12" s="9">
        <v>1992</v>
      </c>
      <c r="F12" s="9">
        <v>1993</v>
      </c>
      <c r="G12" s="9">
        <v>1994</v>
      </c>
      <c r="H12" s="9">
        <v>1995</v>
      </c>
      <c r="I12" s="9">
        <v>1996</v>
      </c>
      <c r="J12" s="9">
        <v>1997</v>
      </c>
      <c r="K12" s="9">
        <v>1998</v>
      </c>
      <c r="L12" s="9">
        <v>1999</v>
      </c>
      <c r="M12" s="9">
        <v>2000</v>
      </c>
      <c r="N12" s="9">
        <v>2001</v>
      </c>
      <c r="O12" s="9">
        <v>2002</v>
      </c>
      <c r="P12" s="9">
        <v>2003</v>
      </c>
      <c r="Q12" s="9">
        <v>2004</v>
      </c>
      <c r="R12" s="9">
        <v>2005</v>
      </c>
      <c r="S12" s="9">
        <v>2006</v>
      </c>
      <c r="T12" s="9">
        <v>2007</v>
      </c>
      <c r="U12" s="9">
        <v>2008</v>
      </c>
      <c r="V12" s="9">
        <v>2009</v>
      </c>
      <c r="W12" s="9">
        <v>2010</v>
      </c>
      <c r="X12" s="9">
        <v>2011</v>
      </c>
      <c r="Y12" s="9">
        <v>2012</v>
      </c>
      <c r="Z12" s="9">
        <v>2013</v>
      </c>
      <c r="AA12" s="9">
        <v>2014</v>
      </c>
      <c r="AB12" s="9">
        <v>2015</v>
      </c>
    </row>
    <row r="13" spans="1:31" x14ac:dyDescent="0.2">
      <c r="A13" t="s">
        <v>105</v>
      </c>
      <c r="B13" s="11">
        <v>171</v>
      </c>
      <c r="C13" s="11">
        <v>194</v>
      </c>
      <c r="D13" s="11">
        <v>202</v>
      </c>
      <c r="E13" s="11">
        <v>302</v>
      </c>
      <c r="F13" s="11">
        <v>546</v>
      </c>
      <c r="G13" s="11">
        <v>1056</v>
      </c>
      <c r="H13" s="11">
        <v>2030</v>
      </c>
      <c r="I13" s="11">
        <v>3363</v>
      </c>
      <c r="J13" s="11">
        <v>4565</v>
      </c>
      <c r="K13" s="11">
        <v>5266</v>
      </c>
      <c r="L13" s="64">
        <f t="shared" ref="L13:Y13" si="0">(1+$X29)*K13</f>
        <v>5318.66</v>
      </c>
      <c r="M13" s="64">
        <f t="shared" si="0"/>
        <v>5371.8465999999999</v>
      </c>
      <c r="N13" s="64">
        <f t="shared" si="0"/>
        <v>5425.5650660000001</v>
      </c>
      <c r="O13" s="64">
        <f t="shared" si="0"/>
        <v>5479.8207166600005</v>
      </c>
      <c r="P13" s="64">
        <f t="shared" si="0"/>
        <v>5534.6189238266006</v>
      </c>
      <c r="Q13" s="64">
        <f t="shared" si="0"/>
        <v>5589.9651130648663</v>
      </c>
      <c r="R13" s="64">
        <f t="shared" si="0"/>
        <v>5645.8647641955149</v>
      </c>
      <c r="S13" s="64">
        <f t="shared" si="0"/>
        <v>5702.3234118374703</v>
      </c>
      <c r="T13" s="64">
        <f t="shared" si="0"/>
        <v>5759.3466459558449</v>
      </c>
      <c r="U13" s="64">
        <f t="shared" si="0"/>
        <v>5816.9401124154037</v>
      </c>
      <c r="V13" s="64">
        <f t="shared" si="0"/>
        <v>5875.1095135395581</v>
      </c>
      <c r="W13" s="64">
        <f t="shared" si="0"/>
        <v>5933.8606086749533</v>
      </c>
      <c r="X13" s="64">
        <f t="shared" si="0"/>
        <v>5993.1992147617029</v>
      </c>
      <c r="Y13" s="64">
        <f t="shared" si="0"/>
        <v>6053.1312069093201</v>
      </c>
      <c r="Z13" s="64">
        <f t="shared" ref="Z13" si="1">(1+$X29)*Y13</f>
        <v>6113.6625189784136</v>
      </c>
      <c r="AA13" s="64">
        <f t="shared" ref="AA13:AB13" si="2">(1+$X29)*Z13</f>
        <v>6174.7991441681979</v>
      </c>
      <c r="AB13" s="64">
        <f t="shared" si="2"/>
        <v>6236.5471356098797</v>
      </c>
      <c r="AC13" s="82"/>
      <c r="AD13" s="82"/>
      <c r="AE13" s="82"/>
    </row>
    <row r="14" spans="1:31" x14ac:dyDescent="0.2">
      <c r="A14" t="s">
        <v>104</v>
      </c>
      <c r="B14" s="11">
        <v>402</v>
      </c>
      <c r="C14" s="11">
        <v>581</v>
      </c>
      <c r="D14" s="11">
        <v>876</v>
      </c>
      <c r="E14" s="11">
        <v>1292</v>
      </c>
      <c r="F14" s="11">
        <v>2205</v>
      </c>
      <c r="G14" s="11">
        <v>4458</v>
      </c>
      <c r="H14" s="11">
        <v>8164</v>
      </c>
      <c r="I14" s="11">
        <v>15246</v>
      </c>
      <c r="J14" s="11">
        <v>23293</v>
      </c>
      <c r="K14" s="11">
        <v>27413</v>
      </c>
      <c r="L14" s="64">
        <f>+L18</f>
        <v>41085.32</v>
      </c>
      <c r="M14" s="64">
        <f t="shared" ref="M14:Y14" si="3">+M18</f>
        <v>47769.013200000001</v>
      </c>
      <c r="N14" s="64">
        <f t="shared" si="3"/>
        <v>51894.143332000007</v>
      </c>
      <c r="O14" s="64">
        <f t="shared" si="3"/>
        <v>53723.784765320008</v>
      </c>
      <c r="P14" s="64">
        <f t="shared" si="3"/>
        <v>54261.022612973211</v>
      </c>
      <c r="Q14" s="64">
        <f t="shared" si="3"/>
        <v>54803.632839102938</v>
      </c>
      <c r="R14" s="64">
        <f t="shared" si="3"/>
        <v>55351.669167493965</v>
      </c>
      <c r="S14" s="64">
        <f t="shared" si="3"/>
        <v>55905.185859168916</v>
      </c>
      <c r="T14" s="64">
        <f t="shared" si="3"/>
        <v>56464.237717760596</v>
      </c>
      <c r="U14" s="64">
        <f t="shared" si="3"/>
        <v>57028.880094938206</v>
      </c>
      <c r="V14" s="64">
        <f t="shared" si="3"/>
        <v>57599.168895887589</v>
      </c>
      <c r="W14" s="64">
        <f t="shared" si="3"/>
        <v>58175.160584846461</v>
      </c>
      <c r="X14" s="64">
        <f t="shared" si="3"/>
        <v>58756.912190694929</v>
      </c>
      <c r="Y14" s="64">
        <f t="shared" si="3"/>
        <v>59344.481312601871</v>
      </c>
      <c r="Z14" s="64">
        <f t="shared" ref="Z14:AA14" si="4">+Z18</f>
        <v>59937.926125727899</v>
      </c>
      <c r="AA14" s="64">
        <f t="shared" si="4"/>
        <v>60537.305386985172</v>
      </c>
      <c r="AB14" s="64">
        <f t="shared" ref="AB14" si="5">+AB18</f>
        <v>61142.67844085503</v>
      </c>
    </row>
    <row r="16" spans="1:31" x14ac:dyDescent="0.2">
      <c r="B16" t="s">
        <v>19</v>
      </c>
    </row>
    <row r="17" spans="1:28" x14ac:dyDescent="0.2">
      <c r="A17" t="s">
        <v>1</v>
      </c>
      <c r="B17" s="13">
        <f>0.8*B13</f>
        <v>136.80000000000001</v>
      </c>
      <c r="C17" s="13">
        <f>0.8*SUM(B13:C13)</f>
        <v>292</v>
      </c>
      <c r="D17" s="13">
        <f>0.8*SUM(B13:D13)</f>
        <v>453.6</v>
      </c>
      <c r="E17" s="13">
        <f>0.8*SUM(B13:E13)</f>
        <v>695.2</v>
      </c>
      <c r="F17" s="13">
        <f>0.8*SUM(B13:F13)</f>
        <v>1132</v>
      </c>
      <c r="G17" s="13">
        <f t="shared" ref="G17:Y17" si="6">0.8*SUM(C13:G13)</f>
        <v>1840</v>
      </c>
      <c r="H17" s="13">
        <f t="shared" si="6"/>
        <v>3308.8</v>
      </c>
      <c r="I17" s="13">
        <f t="shared" si="6"/>
        <v>5837.6</v>
      </c>
      <c r="J17" s="13">
        <f t="shared" si="6"/>
        <v>9248</v>
      </c>
      <c r="K17" s="13">
        <f t="shared" si="6"/>
        <v>13024</v>
      </c>
      <c r="L17" s="13">
        <f t="shared" si="6"/>
        <v>16434.128000000001</v>
      </c>
      <c r="M17" s="13">
        <f t="shared" si="6"/>
        <v>19107.60528</v>
      </c>
      <c r="N17" s="13">
        <f t="shared" si="6"/>
        <v>20757.657332800001</v>
      </c>
      <c r="O17" s="13">
        <f t="shared" si="6"/>
        <v>21489.513906128002</v>
      </c>
      <c r="P17" s="13">
        <f t="shared" si="6"/>
        <v>21704.409045189284</v>
      </c>
      <c r="Q17" s="13">
        <f t="shared" si="6"/>
        <v>21921.453135641175</v>
      </c>
      <c r="R17" s="13">
        <f t="shared" si="6"/>
        <v>22140.667666997586</v>
      </c>
      <c r="S17" s="13">
        <f t="shared" si="6"/>
        <v>22362.074343667566</v>
      </c>
      <c r="T17" s="13">
        <f t="shared" si="6"/>
        <v>22585.695087104239</v>
      </c>
      <c r="U17" s="13">
        <f t="shared" si="6"/>
        <v>22811.552037975282</v>
      </c>
      <c r="V17" s="13">
        <f t="shared" si="6"/>
        <v>23039.667558355035</v>
      </c>
      <c r="W17" s="13">
        <f t="shared" si="6"/>
        <v>23270.064233938585</v>
      </c>
      <c r="X17" s="13">
        <f t="shared" si="6"/>
        <v>23502.764876277972</v>
      </c>
      <c r="Y17" s="13">
        <f t="shared" si="6"/>
        <v>23737.79252504075</v>
      </c>
      <c r="Z17" s="13">
        <f t="shared" ref="Z17" si="7">0.8*SUM(V13:Z13)</f>
        <v>23975.17045029116</v>
      </c>
      <c r="AA17" s="13">
        <f t="shared" ref="AA17:AB17" si="8">0.8*SUM(W13:AA13)</f>
        <v>24214.922154794069</v>
      </c>
      <c r="AB17" s="13">
        <f t="shared" si="8"/>
        <v>24457.071376342014</v>
      </c>
    </row>
    <row r="18" spans="1:28" x14ac:dyDescent="0.2">
      <c r="A18" s="63" t="s">
        <v>70</v>
      </c>
      <c r="B18" s="16">
        <f t="shared" ref="B18:AB18" si="9">$X$39*B17</f>
        <v>342</v>
      </c>
      <c r="C18" s="16">
        <f t="shared" si="9"/>
        <v>730</v>
      </c>
      <c r="D18" s="16">
        <f t="shared" si="9"/>
        <v>1134</v>
      </c>
      <c r="E18" s="16">
        <f t="shared" si="9"/>
        <v>1738</v>
      </c>
      <c r="F18" s="16">
        <f t="shared" si="9"/>
        <v>2830</v>
      </c>
      <c r="G18" s="16">
        <f t="shared" si="9"/>
        <v>4600</v>
      </c>
      <c r="H18" s="16">
        <f t="shared" si="9"/>
        <v>8272</v>
      </c>
      <c r="I18" s="16">
        <f t="shared" si="9"/>
        <v>14594</v>
      </c>
      <c r="J18" s="16">
        <f t="shared" si="9"/>
        <v>23120</v>
      </c>
      <c r="K18" s="16">
        <f t="shared" si="9"/>
        <v>32560</v>
      </c>
      <c r="L18" s="16">
        <f t="shared" si="9"/>
        <v>41085.32</v>
      </c>
      <c r="M18" s="16">
        <f t="shared" si="9"/>
        <v>47769.013200000001</v>
      </c>
      <c r="N18" s="16">
        <f t="shared" si="9"/>
        <v>51894.143332000007</v>
      </c>
      <c r="O18" s="16">
        <f t="shared" si="9"/>
        <v>53723.784765320008</v>
      </c>
      <c r="P18" s="16">
        <f t="shared" si="9"/>
        <v>54261.022612973211</v>
      </c>
      <c r="Q18" s="16">
        <f t="shared" si="9"/>
        <v>54803.632839102938</v>
      </c>
      <c r="R18" s="16">
        <f t="shared" si="9"/>
        <v>55351.669167493965</v>
      </c>
      <c r="S18" s="16">
        <f t="shared" si="9"/>
        <v>55905.185859168916</v>
      </c>
      <c r="T18" s="16">
        <f t="shared" si="9"/>
        <v>56464.237717760596</v>
      </c>
      <c r="U18" s="16">
        <f t="shared" si="9"/>
        <v>57028.880094938206</v>
      </c>
      <c r="V18" s="16">
        <f t="shared" si="9"/>
        <v>57599.168895887589</v>
      </c>
      <c r="W18" s="16">
        <f t="shared" si="9"/>
        <v>58175.160584846461</v>
      </c>
      <c r="X18" s="16">
        <f t="shared" si="9"/>
        <v>58756.912190694929</v>
      </c>
      <c r="Y18" s="16">
        <f t="shared" si="9"/>
        <v>59344.481312601871</v>
      </c>
      <c r="Z18" s="16">
        <f t="shared" si="9"/>
        <v>59937.926125727899</v>
      </c>
      <c r="AA18" s="16">
        <f t="shared" si="9"/>
        <v>60537.305386985172</v>
      </c>
      <c r="AB18" s="16">
        <f t="shared" si="9"/>
        <v>61142.67844085503</v>
      </c>
    </row>
    <row r="20" spans="1:28" x14ac:dyDescent="0.2">
      <c r="A20" t="s">
        <v>16</v>
      </c>
      <c r="C20" s="8">
        <f>+C13/B13-1</f>
        <v>0.13450292397660824</v>
      </c>
      <c r="D20" s="8">
        <f t="shared" ref="D20:K21" si="10">+D13/C13-1</f>
        <v>4.1237113402061931E-2</v>
      </c>
      <c r="E20" s="8">
        <f t="shared" si="10"/>
        <v>0.49504950495049505</v>
      </c>
      <c r="F20" s="8">
        <f t="shared" si="10"/>
        <v>0.80794701986754958</v>
      </c>
      <c r="G20" s="8">
        <f t="shared" si="10"/>
        <v>0.93406593406593408</v>
      </c>
      <c r="H20" s="8">
        <f t="shared" si="10"/>
        <v>0.92234848484848486</v>
      </c>
      <c r="I20" s="8">
        <f t="shared" si="10"/>
        <v>0.65665024630541868</v>
      </c>
      <c r="J20" s="8">
        <f t="shared" si="10"/>
        <v>0.35741897115670529</v>
      </c>
      <c r="K20" s="8">
        <f t="shared" si="10"/>
        <v>0.15355969331872954</v>
      </c>
      <c r="L20" s="8">
        <f t="shared" ref="L20:L21" si="11">+L13/K13-1</f>
        <v>1.0000000000000009E-2</v>
      </c>
      <c r="M20" s="8">
        <f t="shared" ref="M20:M21" si="12">+M13/L13-1</f>
        <v>1.0000000000000009E-2</v>
      </c>
      <c r="N20" s="8">
        <f t="shared" ref="N20:N21" si="13">+N13/M13-1</f>
        <v>1.0000000000000009E-2</v>
      </c>
      <c r="O20" s="8">
        <f t="shared" ref="O20:O21" si="14">+O13/N13-1</f>
        <v>1.0000000000000009E-2</v>
      </c>
      <c r="P20" s="8">
        <f t="shared" ref="P20:P21" si="15">+P13/O13-1</f>
        <v>1.0000000000000009E-2</v>
      </c>
      <c r="Q20" s="8">
        <f t="shared" ref="Q20:Q21" si="16">+Q13/P13-1</f>
        <v>1.0000000000000009E-2</v>
      </c>
      <c r="R20" s="8">
        <f t="shared" ref="R20:R21" si="17">+R13/Q13-1</f>
        <v>1.0000000000000009E-2</v>
      </c>
      <c r="S20" s="8">
        <f t="shared" ref="S20:S21" si="18">+S13/R13-1</f>
        <v>1.0000000000000009E-2</v>
      </c>
      <c r="T20" s="8">
        <f t="shared" ref="T20:T21" si="19">+T13/S13-1</f>
        <v>1.0000000000000009E-2</v>
      </c>
      <c r="U20" s="8">
        <f t="shared" ref="U20:U21" si="20">+U13/T13-1</f>
        <v>1.0000000000000009E-2</v>
      </c>
      <c r="V20" s="8">
        <f t="shared" ref="V20:V21" si="21">+V13/U13-1</f>
        <v>1.0000000000000009E-2</v>
      </c>
      <c r="W20" s="8">
        <f t="shared" ref="W20:W21" si="22">+W13/V13-1</f>
        <v>1.0000000000000009E-2</v>
      </c>
      <c r="X20" s="8">
        <f t="shared" ref="X20:X21" si="23">+X13/W13-1</f>
        <v>1.0000000000000009E-2</v>
      </c>
      <c r="Y20" s="8">
        <f t="shared" ref="Y20:Y21" si="24">+Y13/X13-1</f>
        <v>1.0000000000000009E-2</v>
      </c>
      <c r="Z20" s="8">
        <f t="shared" ref="Z20:Z21" si="25">+Z13/Y13-1</f>
        <v>1.0000000000000009E-2</v>
      </c>
      <c r="AA20" s="8">
        <f t="shared" ref="AA20:AB21" si="26">+AA13/Z13-1</f>
        <v>1.0000000000000009E-2</v>
      </c>
      <c r="AB20" s="8">
        <f t="shared" si="26"/>
        <v>1.0000000000000009E-2</v>
      </c>
    </row>
    <row r="21" spans="1:28" x14ac:dyDescent="0.2">
      <c r="A21" t="s">
        <v>17</v>
      </c>
      <c r="C21" s="8">
        <f>+C14/B14-1</f>
        <v>0.44527363184079594</v>
      </c>
      <c r="D21" s="8">
        <f t="shared" si="10"/>
        <v>0.5077452667814113</v>
      </c>
      <c r="E21" s="8">
        <f t="shared" si="10"/>
        <v>0.47488584474885842</v>
      </c>
      <c r="F21" s="8">
        <f t="shared" si="10"/>
        <v>0.70665634674922595</v>
      </c>
      <c r="G21" s="8">
        <f t="shared" si="10"/>
        <v>1.0217687074829933</v>
      </c>
      <c r="H21" s="8">
        <f t="shared" si="10"/>
        <v>0.83131449080305075</v>
      </c>
      <c r="I21" s="8">
        <f t="shared" si="10"/>
        <v>0.86746692797648217</v>
      </c>
      <c r="J21" s="8">
        <f t="shared" si="10"/>
        <v>0.52781057326511882</v>
      </c>
      <c r="K21" s="8">
        <f t="shared" si="10"/>
        <v>0.17687717339973386</v>
      </c>
      <c r="L21" s="8">
        <f t="shared" si="11"/>
        <v>0.49875314631744061</v>
      </c>
      <c r="M21" s="8">
        <f t="shared" si="12"/>
        <v>0.16267837758109227</v>
      </c>
      <c r="N21" s="8">
        <f t="shared" si="13"/>
        <v>8.6355774500278093E-2</v>
      </c>
      <c r="O21" s="8">
        <f t="shared" si="14"/>
        <v>3.5257185413286818E-2</v>
      </c>
      <c r="P21" s="8">
        <f t="shared" si="15"/>
        <v>1.0000000000000009E-2</v>
      </c>
      <c r="Q21" s="8">
        <f t="shared" si="16"/>
        <v>1.0000000000000009E-2</v>
      </c>
      <c r="R21" s="8">
        <f t="shared" si="17"/>
        <v>1.0000000000000009E-2</v>
      </c>
      <c r="S21" s="8">
        <f t="shared" si="18"/>
        <v>1.0000000000000231E-2</v>
      </c>
      <c r="T21" s="8">
        <f t="shared" si="19"/>
        <v>9.9999999999997868E-3</v>
      </c>
      <c r="U21" s="8">
        <f t="shared" si="20"/>
        <v>1.0000000000000009E-2</v>
      </c>
      <c r="V21" s="8">
        <f t="shared" si="21"/>
        <v>1.0000000000000009E-2</v>
      </c>
      <c r="W21" s="8">
        <f t="shared" si="22"/>
        <v>1.0000000000000009E-2</v>
      </c>
      <c r="X21" s="8">
        <f t="shared" si="23"/>
        <v>1.0000000000000009E-2</v>
      </c>
      <c r="Y21" s="8">
        <f t="shared" si="24"/>
        <v>9.9999999999997868E-3</v>
      </c>
      <c r="Z21" s="8">
        <f t="shared" si="25"/>
        <v>1.0000000000000231E-2</v>
      </c>
      <c r="AA21" s="8">
        <f t="shared" si="26"/>
        <v>9.9999999999997868E-3</v>
      </c>
      <c r="AB21" s="8">
        <f t="shared" si="26"/>
        <v>1.0000000000000009E-2</v>
      </c>
    </row>
    <row r="23" spans="1:28" x14ac:dyDescent="0.2">
      <c r="A23" s="63" t="s">
        <v>75</v>
      </c>
      <c r="B23" s="10">
        <f>+B14/B13</f>
        <v>2.3508771929824563</v>
      </c>
      <c r="C23" s="10">
        <f t="shared" ref="C23:K23" si="27">+C14/C13</f>
        <v>2.9948453608247423</v>
      </c>
      <c r="D23" s="10">
        <f t="shared" si="27"/>
        <v>4.3366336633663369</v>
      </c>
      <c r="E23" s="10">
        <f t="shared" si="27"/>
        <v>4.2781456953642385</v>
      </c>
      <c r="F23" s="10">
        <f t="shared" si="27"/>
        <v>4.0384615384615383</v>
      </c>
      <c r="G23" s="10">
        <f t="shared" si="27"/>
        <v>4.2215909090909092</v>
      </c>
      <c r="H23" s="10">
        <f t="shared" si="27"/>
        <v>4.0216748768472907</v>
      </c>
      <c r="I23" s="10">
        <f t="shared" si="27"/>
        <v>4.5334522747546835</v>
      </c>
      <c r="J23" s="10">
        <f t="shared" si="27"/>
        <v>5.1025191675794082</v>
      </c>
      <c r="K23" s="10">
        <f t="shared" si="27"/>
        <v>5.205658944170148</v>
      </c>
      <c r="L23" s="10">
        <f t="shared" ref="L23:Y23" si="28">+L14/L13</f>
        <v>7.7247502190401347</v>
      </c>
      <c r="M23" s="10">
        <f t="shared" si="28"/>
        <v>8.892475298903733</v>
      </c>
      <c r="N23" s="10">
        <f t="shared" si="28"/>
        <v>9.5647444461041147</v>
      </c>
      <c r="O23" s="10">
        <f t="shared" si="28"/>
        <v>9.803931103436744</v>
      </c>
      <c r="P23" s="10">
        <f t="shared" si="28"/>
        <v>9.803931103436744</v>
      </c>
      <c r="Q23" s="10">
        <f t="shared" si="28"/>
        <v>9.803931103436744</v>
      </c>
      <c r="R23" s="10">
        <f t="shared" si="28"/>
        <v>9.803931103436744</v>
      </c>
      <c r="S23" s="10">
        <f t="shared" si="28"/>
        <v>9.8039311034367458</v>
      </c>
      <c r="T23" s="10">
        <f t="shared" si="28"/>
        <v>9.803931103436744</v>
      </c>
      <c r="U23" s="10">
        <f t="shared" si="28"/>
        <v>9.803931103436744</v>
      </c>
      <c r="V23" s="10">
        <f t="shared" si="28"/>
        <v>9.803931103436744</v>
      </c>
      <c r="W23" s="10">
        <f t="shared" si="28"/>
        <v>9.803931103436744</v>
      </c>
      <c r="X23" s="10">
        <f t="shared" si="28"/>
        <v>9.803931103436744</v>
      </c>
      <c r="Y23" s="10">
        <f t="shared" si="28"/>
        <v>9.8039311034367422</v>
      </c>
      <c r="Z23" s="10">
        <f t="shared" ref="Z23:AA23" si="29">+Z14/Z13</f>
        <v>9.803931103436744</v>
      </c>
      <c r="AA23" s="10">
        <f t="shared" si="29"/>
        <v>9.8039311034367422</v>
      </c>
      <c r="AB23" s="10">
        <f t="shared" ref="AB23" si="30">+AB14/AB13</f>
        <v>9.803931103436744</v>
      </c>
    </row>
    <row r="24" spans="1:28" x14ac:dyDescent="0.2">
      <c r="A24" s="63"/>
    </row>
    <row r="25" spans="1:28" x14ac:dyDescent="0.2">
      <c r="A25" s="63"/>
    </row>
    <row r="27" spans="1:28" x14ac:dyDescent="0.2">
      <c r="Y27" s="30" t="s">
        <v>100</v>
      </c>
      <c r="Z27" s="58"/>
    </row>
    <row r="28" spans="1:28" ht="13.5" thickBot="1" x14ac:dyDescent="0.25">
      <c r="Y28" s="30" t="s">
        <v>99</v>
      </c>
      <c r="Z28" s="58"/>
    </row>
    <row r="29" spans="1:28" ht="14.25" thickTop="1" thickBot="1" x14ac:dyDescent="0.25">
      <c r="N29" s="83" t="s">
        <v>126</v>
      </c>
      <c r="O29" s="82"/>
      <c r="P29" s="82"/>
      <c r="Q29" s="82"/>
      <c r="R29" s="82"/>
      <c r="S29" s="82"/>
      <c r="T29" s="82"/>
      <c r="U29" s="85" t="s">
        <v>68</v>
      </c>
      <c r="V29" s="83"/>
      <c r="W29" s="83"/>
      <c r="X29" s="86">
        <v>0.01</v>
      </c>
      <c r="Y29" s="26">
        <v>0.01</v>
      </c>
      <c r="Z29" s="58"/>
    </row>
    <row r="30" spans="1:28" ht="13.5" thickTop="1" x14ac:dyDescent="0.2">
      <c r="N30" s="63" t="s">
        <v>129</v>
      </c>
      <c r="Z30" s="58"/>
    </row>
    <row r="31" spans="1:28" x14ac:dyDescent="0.2">
      <c r="N31" s="83" t="s">
        <v>101</v>
      </c>
      <c r="O31" s="82"/>
      <c r="P31" s="82"/>
      <c r="Q31" s="82"/>
      <c r="R31" s="82"/>
      <c r="S31" s="82"/>
      <c r="T31" s="82"/>
      <c r="U31" s="82"/>
      <c r="X31" s="58"/>
      <c r="Y31" s="58"/>
      <c r="Z31" s="58"/>
    </row>
    <row r="32" spans="1:28" x14ac:dyDescent="0.2">
      <c r="N32" s="83" t="s">
        <v>102</v>
      </c>
      <c r="O32" s="82"/>
      <c r="P32" s="82"/>
      <c r="Q32" s="82"/>
      <c r="R32" s="82"/>
      <c r="S32" s="82"/>
      <c r="T32" s="82"/>
      <c r="U32" s="82"/>
      <c r="X32" s="58"/>
      <c r="Y32" s="58"/>
      <c r="Z32" s="58"/>
    </row>
    <row r="33" spans="14:26" x14ac:dyDescent="0.2">
      <c r="X33" s="58"/>
      <c r="Y33" s="58"/>
      <c r="Z33" s="58"/>
    </row>
    <row r="34" spans="14:26" x14ac:dyDescent="0.2">
      <c r="N34" s="14" t="s">
        <v>21</v>
      </c>
      <c r="O34" s="14"/>
      <c r="P34" s="14"/>
      <c r="Q34" s="14"/>
      <c r="R34" s="14"/>
      <c r="S34" s="14"/>
      <c r="T34" s="14"/>
      <c r="X34" s="58"/>
      <c r="Y34" s="58"/>
      <c r="Z34" s="58"/>
    </row>
    <row r="35" spans="14:26" x14ac:dyDescent="0.2">
      <c r="N35" s="14" t="s">
        <v>20</v>
      </c>
      <c r="O35" s="14"/>
      <c r="P35" s="14"/>
      <c r="Q35" s="14"/>
      <c r="R35" s="14"/>
      <c r="S35" s="14"/>
      <c r="T35" s="14"/>
      <c r="X35" s="58"/>
      <c r="Y35" s="58"/>
      <c r="Z35" s="58"/>
    </row>
    <row r="36" spans="14:26" x14ac:dyDescent="0.2">
      <c r="N36" s="14" t="s">
        <v>121</v>
      </c>
      <c r="O36" s="14"/>
      <c r="P36" s="14"/>
      <c r="Q36" s="14"/>
      <c r="R36" s="14"/>
      <c r="S36" s="14"/>
      <c r="T36" s="14"/>
      <c r="X36" s="58"/>
      <c r="Y36" s="58"/>
      <c r="Z36" s="58"/>
    </row>
    <row r="37" spans="14:26" x14ac:dyDescent="0.2">
      <c r="X37" s="58"/>
      <c r="Y37" s="58"/>
      <c r="Z37" s="58"/>
    </row>
    <row r="38" spans="14:26" ht="13.5" thickBot="1" x14ac:dyDescent="0.25">
      <c r="X38" s="58"/>
      <c r="Y38" s="58"/>
      <c r="Z38" s="58"/>
    </row>
    <row r="39" spans="14:26" ht="14.25" thickTop="1" thickBot="1" x14ac:dyDescent="0.25">
      <c r="N39" s="18" t="s">
        <v>22</v>
      </c>
      <c r="O39" s="17"/>
      <c r="P39" s="17"/>
      <c r="Q39" s="17"/>
      <c r="R39" s="17"/>
      <c r="S39" s="17"/>
      <c r="T39" s="17"/>
      <c r="U39" s="65" t="s">
        <v>69</v>
      </c>
      <c r="V39" s="17"/>
      <c r="W39" s="17"/>
      <c r="X39" s="75">
        <v>2.5</v>
      </c>
      <c r="Y39" s="58">
        <v>2.5</v>
      </c>
    </row>
    <row r="40" spans="14:26" ht="13.5" thickTop="1" x14ac:dyDescent="0.2">
      <c r="N40" s="18" t="s">
        <v>66</v>
      </c>
      <c r="O40" s="17"/>
      <c r="P40" s="17"/>
      <c r="Q40" s="17"/>
      <c r="R40" s="17"/>
      <c r="S40" s="17"/>
      <c r="T40" s="17"/>
    </row>
    <row r="41" spans="14:26" x14ac:dyDescent="0.2">
      <c r="N41" s="18" t="s">
        <v>67</v>
      </c>
      <c r="O41" s="18"/>
      <c r="P41" s="18"/>
      <c r="Q41" s="18"/>
      <c r="R41" s="18"/>
      <c r="S41" s="18"/>
      <c r="T41" s="17"/>
    </row>
    <row r="42" spans="14:26" x14ac:dyDescent="0.2">
      <c r="N42" s="18" t="s">
        <v>103</v>
      </c>
      <c r="O42" s="18"/>
      <c r="P42" s="18"/>
      <c r="Q42" s="18"/>
      <c r="R42" s="18"/>
      <c r="S42" s="18"/>
      <c r="T42" s="18"/>
    </row>
    <row r="43" spans="14:26" x14ac:dyDescent="0.2">
      <c r="N43" s="18" t="s">
        <v>122</v>
      </c>
      <c r="O43" s="18"/>
      <c r="P43" s="18"/>
      <c r="Q43" s="18"/>
      <c r="R43" s="18"/>
      <c r="S43" s="18"/>
      <c r="T43" s="18"/>
    </row>
    <row r="44" spans="14:26" x14ac:dyDescent="0.2">
      <c r="N44" s="18" t="s">
        <v>123</v>
      </c>
      <c r="O44" s="18"/>
      <c r="P44" s="18"/>
      <c r="Q44" s="18"/>
      <c r="R44" s="18"/>
      <c r="S44" s="18"/>
      <c r="T44" s="18"/>
    </row>
    <row r="45" spans="14:26" x14ac:dyDescent="0.2">
      <c r="N45" s="18" t="s">
        <v>124</v>
      </c>
      <c r="O45" s="18"/>
      <c r="P45" s="18"/>
      <c r="Q45" s="18"/>
      <c r="R45" s="18"/>
      <c r="S45" s="18"/>
      <c r="T45" s="18"/>
    </row>
  </sheetData>
  <phoneticPr fontId="0" type="noConversion"/>
  <pageMargins left="0.75" right="0.75" top="1" bottom="1" header="0.5" footer="0.5"/>
  <pageSetup scale="48" orientation="landscape" r:id="rId1"/>
  <headerFooter alignWithMargins="0">
    <oddHeader>&amp;L&amp;F&amp;C&amp;A&amp;R&amp;D</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0"/>
  <sheetViews>
    <sheetView tabSelected="1" workbookViewId="0"/>
  </sheetViews>
  <sheetFormatPr defaultRowHeight="12.75" x14ac:dyDescent="0.2"/>
  <cols>
    <col min="1" max="2" width="11.28515625" customWidth="1"/>
    <col min="3" max="4" width="13" customWidth="1"/>
    <col min="5" max="5" width="16.28515625" customWidth="1"/>
    <col min="6" max="6" width="13" customWidth="1"/>
    <col min="7" max="7" width="17.42578125" customWidth="1"/>
    <col min="8" max="9" width="18.7109375" customWidth="1"/>
    <col min="10" max="10" width="16.5703125" customWidth="1"/>
    <col min="11" max="11" width="14.28515625" customWidth="1"/>
    <col min="12" max="12" width="12.7109375" customWidth="1"/>
    <col min="13" max="13" width="16.28515625" customWidth="1"/>
    <col min="14" max="14" width="17.140625" customWidth="1"/>
    <col min="15" max="15" width="13.28515625" customWidth="1"/>
    <col min="16" max="17" width="9.28515625" bestFit="1" customWidth="1"/>
  </cols>
  <sheetData>
    <row r="1" spans="1:15" ht="18" x14ac:dyDescent="0.25">
      <c r="A1" s="84" t="s">
        <v>119</v>
      </c>
    </row>
    <row r="4" spans="1:15" ht="15" x14ac:dyDescent="0.2">
      <c r="A4" s="80" t="s">
        <v>106</v>
      </c>
    </row>
    <row r="5" spans="1:15" ht="15" x14ac:dyDescent="0.2">
      <c r="A5" s="80" t="s">
        <v>107</v>
      </c>
    </row>
    <row r="6" spans="1:15" x14ac:dyDescent="0.2">
      <c r="B6" s="9"/>
      <c r="C6" s="9"/>
    </row>
    <row r="7" spans="1:15" ht="15.75" customHeight="1" x14ac:dyDescent="0.2">
      <c r="A7" s="80" t="s">
        <v>108</v>
      </c>
      <c r="B7" s="9"/>
      <c r="C7" s="9"/>
    </row>
    <row r="8" spans="1:15" ht="15" x14ac:dyDescent="0.2">
      <c r="A8" s="80" t="s">
        <v>110</v>
      </c>
      <c r="B8" s="9"/>
      <c r="C8" s="9"/>
      <c r="J8" s="76"/>
    </row>
    <row r="9" spans="1:15" ht="15" x14ac:dyDescent="0.2">
      <c r="A9" s="80"/>
      <c r="B9" s="9"/>
      <c r="C9" s="9"/>
      <c r="J9" s="76"/>
    </row>
    <row r="10" spans="1:15" ht="15" customHeight="1" x14ac:dyDescent="0.2">
      <c r="A10" s="80" t="s">
        <v>109</v>
      </c>
      <c r="B10" s="9"/>
      <c r="C10" s="9"/>
    </row>
    <row r="11" spans="1:15" ht="15" x14ac:dyDescent="0.2">
      <c r="A11" s="80" t="s">
        <v>85</v>
      </c>
      <c r="B11" s="9"/>
      <c r="C11" s="9"/>
      <c r="J11" s="76"/>
    </row>
    <row r="12" spans="1:15" ht="13.15" customHeight="1" x14ac:dyDescent="0.2">
      <c r="A12" s="80" t="s">
        <v>57</v>
      </c>
      <c r="J12" s="98" t="s">
        <v>59</v>
      </c>
      <c r="M12" s="96" t="s">
        <v>64</v>
      </c>
      <c r="N12" s="96"/>
      <c r="O12" s="96"/>
    </row>
    <row r="13" spans="1:15" ht="13.15" customHeight="1" x14ac:dyDescent="0.2">
      <c r="J13" s="98"/>
      <c r="M13" s="96"/>
      <c r="N13" s="96"/>
      <c r="O13" s="96"/>
    </row>
    <row r="14" spans="1:15" ht="13.15" customHeight="1" x14ac:dyDescent="0.2">
      <c r="A14" s="80" t="s">
        <v>118</v>
      </c>
      <c r="J14" s="98"/>
      <c r="M14" s="96"/>
      <c r="N14" s="96"/>
      <c r="O14" s="96"/>
    </row>
    <row r="15" spans="1:15" ht="13.15" customHeight="1" x14ac:dyDescent="0.2">
      <c r="A15" s="80" t="s">
        <v>116</v>
      </c>
      <c r="J15" s="98"/>
      <c r="M15" s="96"/>
      <c r="N15" s="96"/>
      <c r="O15" s="96"/>
    </row>
    <row r="16" spans="1:15" ht="12.75" customHeight="1" x14ac:dyDescent="0.2">
      <c r="A16" s="80" t="s">
        <v>117</v>
      </c>
      <c r="J16" s="98"/>
      <c r="K16" s="96" t="s">
        <v>38</v>
      </c>
      <c r="L16" s="96"/>
      <c r="M16" s="96"/>
      <c r="N16" s="96"/>
      <c r="O16" s="96"/>
    </row>
    <row r="17" spans="1:18" x14ac:dyDescent="0.2">
      <c r="A17" s="2"/>
      <c r="B17" s="2"/>
      <c r="C17" s="2"/>
      <c r="D17" s="2"/>
      <c r="E17" s="2"/>
      <c r="F17" s="2"/>
      <c r="G17" s="2"/>
      <c r="H17" s="2"/>
      <c r="I17" s="2"/>
      <c r="J17" s="98"/>
      <c r="K17" s="96"/>
      <c r="L17" s="96"/>
      <c r="M17" s="96"/>
      <c r="N17" s="96"/>
      <c r="O17" s="96"/>
    </row>
    <row r="18" spans="1:18" x14ac:dyDescent="0.2">
      <c r="A18" s="1"/>
      <c r="B18" s="100" t="s">
        <v>61</v>
      </c>
      <c r="C18" s="100"/>
      <c r="D18" s="100"/>
      <c r="E18" s="100"/>
      <c r="F18" s="100"/>
      <c r="G18" s="100"/>
      <c r="H18" s="100"/>
      <c r="I18" s="100"/>
      <c r="J18" s="98"/>
      <c r="K18" s="96"/>
      <c r="L18" s="96"/>
      <c r="M18" s="96"/>
      <c r="N18" s="96"/>
      <c r="O18" s="96"/>
    </row>
    <row r="19" spans="1:18" x14ac:dyDescent="0.2">
      <c r="A19" s="1"/>
      <c r="B19" s="1"/>
      <c r="C19" s="1"/>
      <c r="D19" s="3"/>
      <c r="E19" s="3"/>
      <c r="F19" s="4"/>
      <c r="G19" s="4"/>
      <c r="H19" s="1"/>
      <c r="I19" s="5"/>
      <c r="J19" s="6"/>
      <c r="K19" s="3"/>
      <c r="L19" s="3"/>
      <c r="M19" s="2" t="s">
        <v>25</v>
      </c>
      <c r="N19" s="29" t="s">
        <v>81</v>
      </c>
      <c r="O19" s="2" t="s">
        <v>25</v>
      </c>
    </row>
    <row r="20" spans="1:18" x14ac:dyDescent="0.2">
      <c r="A20" s="2"/>
      <c r="B20" s="2" t="s">
        <v>6</v>
      </c>
      <c r="C20" s="2" t="s">
        <v>33</v>
      </c>
      <c r="D20" s="2" t="s">
        <v>23</v>
      </c>
      <c r="E20" s="2" t="s">
        <v>34</v>
      </c>
      <c r="F20" s="2" t="s">
        <v>24</v>
      </c>
      <c r="G20" s="2"/>
      <c r="H20" s="2" t="s">
        <v>60</v>
      </c>
      <c r="I20" s="31" t="s">
        <v>76</v>
      </c>
      <c r="J20" s="31" t="s">
        <v>76</v>
      </c>
      <c r="K20" s="2" t="s">
        <v>36</v>
      </c>
      <c r="L20" s="2" t="s">
        <v>37</v>
      </c>
      <c r="M20" s="31" t="s">
        <v>31</v>
      </c>
      <c r="N20" s="31" t="s">
        <v>82</v>
      </c>
      <c r="O20" s="31" t="s">
        <v>79</v>
      </c>
      <c r="R20" s="1"/>
    </row>
    <row r="21" spans="1:18" ht="13.5" thickBot="1" x14ac:dyDescent="0.25">
      <c r="A21" s="2" t="s">
        <v>2</v>
      </c>
      <c r="C21" s="2" t="s">
        <v>26</v>
      </c>
      <c r="D21" s="2" t="s">
        <v>26</v>
      </c>
      <c r="E21" s="2" t="s">
        <v>26</v>
      </c>
      <c r="F21" s="2" t="s">
        <v>27</v>
      </c>
      <c r="G21" s="2" t="s">
        <v>28</v>
      </c>
      <c r="H21" s="2"/>
      <c r="I21" s="30" t="s">
        <v>77</v>
      </c>
      <c r="J21" s="31" t="s">
        <v>78</v>
      </c>
      <c r="K21" s="2" t="s">
        <v>29</v>
      </c>
      <c r="L21" s="2" t="s">
        <v>30</v>
      </c>
      <c r="M21" s="30" t="s">
        <v>63</v>
      </c>
      <c r="N21" s="30" t="s">
        <v>62</v>
      </c>
      <c r="O21" s="2" t="s">
        <v>80</v>
      </c>
      <c r="R21" s="1"/>
    </row>
    <row r="22" spans="1:18" ht="13.5" thickTop="1" x14ac:dyDescent="0.2">
      <c r="A22" s="1">
        <v>1</v>
      </c>
      <c r="B22" s="1" t="s">
        <v>7</v>
      </c>
      <c r="C22" s="3">
        <f>+D22+5</f>
        <v>39.99</v>
      </c>
      <c r="D22" s="3">
        <v>34.99</v>
      </c>
      <c r="E22" s="3">
        <f>0.3*C22+0.7*D22</f>
        <v>36.489999999999995</v>
      </c>
      <c r="F22" s="4">
        <v>7</v>
      </c>
      <c r="G22" s="4">
        <v>5.4</v>
      </c>
      <c r="H22" s="1" t="s">
        <v>3</v>
      </c>
      <c r="I22" s="5">
        <v>0.34</v>
      </c>
      <c r="J22" s="45">
        <f t="shared" ref="J22:J31" si="0">+I22*$P$44*$P$46</f>
        <v>0.10200000000000001</v>
      </c>
      <c r="K22" s="3">
        <v>3</v>
      </c>
      <c r="L22" s="3">
        <v>15</v>
      </c>
      <c r="M22" s="4">
        <f>+(E22-L22)*I22+K22*J22</f>
        <v>7.6125999999999987</v>
      </c>
      <c r="N22" s="4">
        <f>+F22+G22</f>
        <v>12.4</v>
      </c>
      <c r="O22" s="66">
        <f t="shared" ref="O22:O31" si="1">+M22-F22-G22</f>
        <v>-4.7874000000000017</v>
      </c>
      <c r="R22" s="1"/>
    </row>
    <row r="23" spans="1:18" x14ac:dyDescent="0.2">
      <c r="A23" s="1">
        <v>2</v>
      </c>
      <c r="B23" s="1" t="s">
        <v>7</v>
      </c>
      <c r="C23" s="3">
        <f t="shared" ref="C23:C31" si="2">+D23+5</f>
        <v>39.99</v>
      </c>
      <c r="D23" s="3">
        <v>34.99</v>
      </c>
      <c r="E23" s="3">
        <f t="shared" ref="E23:E31" si="3">0.3*C23+0.7*D23</f>
        <v>36.489999999999995</v>
      </c>
      <c r="F23" s="4">
        <v>7</v>
      </c>
      <c r="G23" s="4">
        <v>5.4</v>
      </c>
      <c r="H23" s="1" t="s">
        <v>4</v>
      </c>
      <c r="I23" s="5">
        <v>0.35</v>
      </c>
      <c r="J23" s="45">
        <f t="shared" si="0"/>
        <v>0.105</v>
      </c>
      <c r="K23" s="3">
        <v>3</v>
      </c>
      <c r="L23" s="3">
        <v>15</v>
      </c>
      <c r="M23" s="4">
        <f t="shared" ref="M23:M31" si="4">+(E23-L23)*I23+K23*J23</f>
        <v>7.8364999999999982</v>
      </c>
      <c r="N23" s="4">
        <f t="shared" ref="N23:N31" si="5">+F23+G23</f>
        <v>12.4</v>
      </c>
      <c r="O23" s="67">
        <f t="shared" si="1"/>
        <v>-4.5635000000000021</v>
      </c>
      <c r="R23" s="1"/>
    </row>
    <row r="24" spans="1:18" x14ac:dyDescent="0.2">
      <c r="A24" s="1">
        <v>3</v>
      </c>
      <c r="B24" s="1" t="s">
        <v>8</v>
      </c>
      <c r="C24" s="3">
        <f t="shared" si="2"/>
        <v>34.989999999999995</v>
      </c>
      <c r="D24" s="3">
        <v>29.99</v>
      </c>
      <c r="E24" s="3">
        <f t="shared" si="3"/>
        <v>31.489999999999995</v>
      </c>
      <c r="F24" s="4">
        <v>7</v>
      </c>
      <c r="G24" s="4">
        <v>5.4</v>
      </c>
      <c r="H24" s="1" t="s">
        <v>3</v>
      </c>
      <c r="I24" s="5">
        <v>0.39500000000000002</v>
      </c>
      <c r="J24" s="45">
        <f t="shared" si="0"/>
        <v>0.11849999999999999</v>
      </c>
      <c r="K24" s="3">
        <v>3</v>
      </c>
      <c r="L24" s="3">
        <v>15</v>
      </c>
      <c r="M24" s="4">
        <f t="shared" si="4"/>
        <v>6.8690499999999988</v>
      </c>
      <c r="N24" s="4">
        <f t="shared" si="5"/>
        <v>12.4</v>
      </c>
      <c r="O24" s="67">
        <f t="shared" si="1"/>
        <v>-5.5309500000000016</v>
      </c>
      <c r="R24" s="1"/>
    </row>
    <row r="25" spans="1:18" x14ac:dyDescent="0.2">
      <c r="A25" s="1">
        <v>4</v>
      </c>
      <c r="B25" s="1" t="s">
        <v>9</v>
      </c>
      <c r="C25" s="3">
        <f t="shared" si="2"/>
        <v>39.99</v>
      </c>
      <c r="D25" s="3">
        <v>34.99</v>
      </c>
      <c r="E25" s="3">
        <f t="shared" si="3"/>
        <v>36.489999999999995</v>
      </c>
      <c r="F25" s="4">
        <v>11.4</v>
      </c>
      <c r="G25" s="4">
        <v>11.1</v>
      </c>
      <c r="H25" s="1" t="s">
        <v>3</v>
      </c>
      <c r="I25" s="5">
        <v>0.97</v>
      </c>
      <c r="J25" s="45">
        <f t="shared" si="0"/>
        <v>0.29099999999999998</v>
      </c>
      <c r="K25" s="3">
        <v>3</v>
      </c>
      <c r="L25" s="3">
        <v>15</v>
      </c>
      <c r="M25" s="4">
        <f t="shared" si="4"/>
        <v>21.718299999999996</v>
      </c>
      <c r="N25" s="4">
        <f t="shared" si="5"/>
        <v>22.5</v>
      </c>
      <c r="O25" s="67">
        <f t="shared" si="1"/>
        <v>-0.78170000000000428</v>
      </c>
      <c r="R25" s="1"/>
    </row>
    <row r="26" spans="1:18" x14ac:dyDescent="0.2">
      <c r="A26" s="1">
        <v>5</v>
      </c>
      <c r="B26" s="1" t="s">
        <v>10</v>
      </c>
      <c r="C26" s="3">
        <f t="shared" si="2"/>
        <v>34.989999999999995</v>
      </c>
      <c r="D26" s="3">
        <v>29.99</v>
      </c>
      <c r="E26" s="3">
        <f t="shared" si="3"/>
        <v>31.489999999999995</v>
      </c>
      <c r="F26" s="4">
        <v>11.4</v>
      </c>
      <c r="G26" s="4">
        <v>11.1</v>
      </c>
      <c r="H26" s="1" t="s">
        <v>3</v>
      </c>
      <c r="I26" s="5">
        <v>1.125</v>
      </c>
      <c r="J26" s="45">
        <f t="shared" si="0"/>
        <v>0.33749999999999997</v>
      </c>
      <c r="K26" s="3">
        <v>3</v>
      </c>
      <c r="L26" s="3">
        <v>15</v>
      </c>
      <c r="M26" s="4">
        <f t="shared" si="4"/>
        <v>19.563749999999995</v>
      </c>
      <c r="N26" s="4">
        <f t="shared" si="5"/>
        <v>22.5</v>
      </c>
      <c r="O26" s="67">
        <f t="shared" si="1"/>
        <v>-2.9362500000000047</v>
      </c>
      <c r="R26" s="1"/>
    </row>
    <row r="27" spans="1:18" x14ac:dyDescent="0.2">
      <c r="A27" s="1">
        <v>6</v>
      </c>
      <c r="B27" s="1" t="s">
        <v>10</v>
      </c>
      <c r="C27" s="3">
        <f t="shared" si="2"/>
        <v>34.989999999999995</v>
      </c>
      <c r="D27" s="3">
        <v>29.99</v>
      </c>
      <c r="E27" s="3">
        <f t="shared" si="3"/>
        <v>31.489999999999995</v>
      </c>
      <c r="F27" s="4">
        <v>11.4</v>
      </c>
      <c r="G27" s="4">
        <v>11.1</v>
      </c>
      <c r="H27" s="1" t="s">
        <v>4</v>
      </c>
      <c r="I27" s="5">
        <v>1.1599999999999999</v>
      </c>
      <c r="J27" s="45">
        <f t="shared" si="0"/>
        <v>0.34799999999999998</v>
      </c>
      <c r="K27" s="3">
        <v>3</v>
      </c>
      <c r="L27" s="3">
        <v>15</v>
      </c>
      <c r="M27" s="4">
        <f t="shared" si="4"/>
        <v>20.172399999999993</v>
      </c>
      <c r="N27" s="4">
        <f t="shared" si="5"/>
        <v>22.5</v>
      </c>
      <c r="O27" s="67">
        <f t="shared" si="1"/>
        <v>-2.3276000000000074</v>
      </c>
      <c r="R27" s="1"/>
    </row>
    <row r="28" spans="1:18" x14ac:dyDescent="0.2">
      <c r="A28" s="1">
        <v>7</v>
      </c>
      <c r="B28" s="1" t="s">
        <v>11</v>
      </c>
      <c r="C28" s="3">
        <f t="shared" si="2"/>
        <v>39.99</v>
      </c>
      <c r="D28" s="3">
        <v>34.99</v>
      </c>
      <c r="E28" s="3">
        <f t="shared" si="3"/>
        <v>36.489999999999995</v>
      </c>
      <c r="F28" s="4">
        <v>11.4</v>
      </c>
      <c r="G28" s="4">
        <v>15</v>
      </c>
      <c r="H28" s="1" t="s">
        <v>4</v>
      </c>
      <c r="I28" s="5">
        <v>1.2050000000000001</v>
      </c>
      <c r="J28" s="45">
        <f t="shared" si="0"/>
        <v>0.36149999999999999</v>
      </c>
      <c r="K28" s="3">
        <v>3</v>
      </c>
      <c r="L28" s="3">
        <v>15</v>
      </c>
      <c r="M28" s="4">
        <f t="shared" si="4"/>
        <v>26.979949999999995</v>
      </c>
      <c r="N28" s="4">
        <f t="shared" si="5"/>
        <v>26.4</v>
      </c>
      <c r="O28" s="67">
        <f t="shared" si="1"/>
        <v>0.57994999999999486</v>
      </c>
      <c r="R28" s="1"/>
    </row>
    <row r="29" spans="1:18" x14ac:dyDescent="0.2">
      <c r="A29" s="1">
        <v>8</v>
      </c>
      <c r="B29" s="1" t="s">
        <v>12</v>
      </c>
      <c r="C29" s="3">
        <f t="shared" si="2"/>
        <v>39.99</v>
      </c>
      <c r="D29" s="3">
        <v>34.99</v>
      </c>
      <c r="E29" s="3">
        <f t="shared" si="3"/>
        <v>36.489999999999995</v>
      </c>
      <c r="F29" s="4">
        <v>15.8</v>
      </c>
      <c r="G29" s="4">
        <v>15</v>
      </c>
      <c r="H29" s="1" t="s">
        <v>4</v>
      </c>
      <c r="I29" s="5">
        <v>1.2450000000000001</v>
      </c>
      <c r="J29" s="45">
        <f t="shared" si="0"/>
        <v>0.3735</v>
      </c>
      <c r="K29" s="3">
        <v>3</v>
      </c>
      <c r="L29" s="3">
        <v>15</v>
      </c>
      <c r="M29" s="4">
        <f t="shared" si="4"/>
        <v>27.875549999999997</v>
      </c>
      <c r="N29" s="4">
        <f t="shared" si="5"/>
        <v>30.8</v>
      </c>
      <c r="O29" s="67">
        <f t="shared" si="1"/>
        <v>-2.9244500000000038</v>
      </c>
      <c r="R29" s="1"/>
    </row>
    <row r="30" spans="1:18" x14ac:dyDescent="0.2">
      <c r="A30" s="1">
        <v>9</v>
      </c>
      <c r="B30" s="1" t="s">
        <v>13</v>
      </c>
      <c r="C30" s="3">
        <f t="shared" si="2"/>
        <v>34.989999999999995</v>
      </c>
      <c r="D30" s="3">
        <v>29.99</v>
      </c>
      <c r="E30" s="3">
        <f t="shared" si="3"/>
        <v>31.489999999999995</v>
      </c>
      <c r="F30" s="4">
        <v>15.8</v>
      </c>
      <c r="G30" s="4">
        <v>11.1</v>
      </c>
      <c r="H30" s="1" t="s">
        <v>4</v>
      </c>
      <c r="I30" s="5">
        <v>1.35</v>
      </c>
      <c r="J30" s="45">
        <f t="shared" si="0"/>
        <v>0.40500000000000003</v>
      </c>
      <c r="K30" s="3">
        <v>3</v>
      </c>
      <c r="L30" s="3">
        <v>15</v>
      </c>
      <c r="M30" s="4">
        <f t="shared" si="4"/>
        <v>23.476499999999994</v>
      </c>
      <c r="N30" s="4">
        <f t="shared" si="5"/>
        <v>26.9</v>
      </c>
      <c r="O30" s="67">
        <f t="shared" si="1"/>
        <v>-3.423500000000006</v>
      </c>
      <c r="R30" s="1"/>
    </row>
    <row r="31" spans="1:18" ht="13.5" thickBot="1" x14ac:dyDescent="0.25">
      <c r="A31" s="1">
        <v>10</v>
      </c>
      <c r="B31" s="1" t="s">
        <v>14</v>
      </c>
      <c r="C31" s="3">
        <f t="shared" si="2"/>
        <v>34.989999999999995</v>
      </c>
      <c r="D31" s="3">
        <v>29.99</v>
      </c>
      <c r="E31" s="3">
        <f t="shared" si="3"/>
        <v>31.489999999999995</v>
      </c>
      <c r="F31" s="4">
        <v>15.8</v>
      </c>
      <c r="G31" s="4">
        <v>15</v>
      </c>
      <c r="H31" s="1" t="s">
        <v>3</v>
      </c>
      <c r="I31" s="5">
        <v>1.395</v>
      </c>
      <c r="J31" s="45">
        <f t="shared" si="0"/>
        <v>0.41849999999999998</v>
      </c>
      <c r="K31" s="3">
        <v>3</v>
      </c>
      <c r="L31" s="3">
        <v>15</v>
      </c>
      <c r="M31" s="4">
        <f t="shared" si="4"/>
        <v>24.259049999999995</v>
      </c>
      <c r="N31" s="4">
        <f t="shared" si="5"/>
        <v>30.8</v>
      </c>
      <c r="O31" s="68">
        <f t="shared" si="1"/>
        <v>-6.5409500000000058</v>
      </c>
      <c r="R31" s="1"/>
    </row>
    <row r="32" spans="1:18" ht="13.5" thickTop="1" x14ac:dyDescent="0.2">
      <c r="A32" s="1"/>
      <c r="B32" s="1"/>
      <c r="C32" s="3"/>
      <c r="D32" s="3"/>
      <c r="E32" s="3"/>
      <c r="F32" s="4"/>
      <c r="G32" s="4"/>
      <c r="H32" s="1"/>
      <c r="I32" s="5"/>
      <c r="J32" s="45"/>
      <c r="K32" s="3"/>
      <c r="L32" s="3"/>
      <c r="M32" s="4"/>
      <c r="N32" s="4"/>
      <c r="O32" s="20" t="s">
        <v>84</v>
      </c>
      <c r="R32" s="1"/>
    </row>
    <row r="33" spans="1:19" x14ac:dyDescent="0.2">
      <c r="A33" s="1"/>
      <c r="B33" s="1"/>
      <c r="C33" s="3"/>
      <c r="D33" s="3"/>
      <c r="E33" s="3"/>
      <c r="F33" s="4"/>
      <c r="G33" s="4"/>
      <c r="H33" s="1"/>
      <c r="I33" s="5"/>
      <c r="J33" s="45"/>
      <c r="K33" s="3"/>
      <c r="L33" s="3"/>
      <c r="M33" s="4"/>
      <c r="N33" s="4"/>
      <c r="O33" s="20"/>
      <c r="R33" s="1"/>
    </row>
    <row r="34" spans="1:19" x14ac:dyDescent="0.2">
      <c r="A34" s="1"/>
      <c r="B34" s="1"/>
      <c r="C34" s="3"/>
      <c r="D34" s="3"/>
      <c r="E34" s="3"/>
      <c r="F34" s="4"/>
      <c r="G34" s="4"/>
      <c r="H34" s="1"/>
      <c r="I34" s="5"/>
      <c r="J34" s="45"/>
      <c r="K34" s="3"/>
      <c r="L34" s="3"/>
      <c r="M34" s="4"/>
      <c r="N34" s="4"/>
      <c r="O34" s="20"/>
      <c r="R34" s="1"/>
    </row>
    <row r="35" spans="1:19" x14ac:dyDescent="0.2">
      <c r="A35" s="1"/>
      <c r="B35" s="101" t="s">
        <v>115</v>
      </c>
      <c r="C35" s="102"/>
      <c r="D35" s="102"/>
      <c r="E35" s="102"/>
      <c r="F35" s="102"/>
      <c r="G35" s="102"/>
      <c r="H35" s="102"/>
      <c r="I35" s="102"/>
      <c r="J35" s="102"/>
      <c r="K35" s="3"/>
      <c r="L35" s="3"/>
      <c r="M35" s="4"/>
      <c r="N35" s="4"/>
      <c r="O35" s="20"/>
      <c r="R35" s="1"/>
    </row>
    <row r="36" spans="1:19" x14ac:dyDescent="0.2">
      <c r="A36" s="1"/>
      <c r="B36" s="1"/>
      <c r="C36" s="1"/>
      <c r="D36" s="3"/>
      <c r="E36" s="3"/>
      <c r="F36" s="4"/>
      <c r="G36" s="4"/>
      <c r="H36" s="1"/>
      <c r="I36" s="5"/>
      <c r="J36" s="6"/>
      <c r="K36" s="12"/>
      <c r="L36" s="3"/>
      <c r="M36" s="3"/>
      <c r="N36" s="3"/>
      <c r="R36" s="1"/>
    </row>
    <row r="37" spans="1:19" ht="13.15" customHeight="1" x14ac:dyDescent="0.2">
      <c r="A37" s="1"/>
      <c r="B37" s="1"/>
      <c r="C37" s="98" t="s">
        <v>42</v>
      </c>
      <c r="D37" s="97" t="s">
        <v>44</v>
      </c>
      <c r="E37" s="99" t="s">
        <v>35</v>
      </c>
      <c r="F37" s="97" t="s">
        <v>44</v>
      </c>
      <c r="G37" s="4"/>
      <c r="H37" s="1"/>
      <c r="I37" s="103" t="s">
        <v>65</v>
      </c>
      <c r="J37" s="96" t="s">
        <v>39</v>
      </c>
      <c r="K37" s="12"/>
      <c r="L37" s="3"/>
      <c r="M37" s="3"/>
      <c r="N37" s="3"/>
      <c r="R37" s="1"/>
    </row>
    <row r="38" spans="1:19" ht="13.15" customHeight="1" thickBot="1" x14ac:dyDescent="0.25">
      <c r="A38" s="1"/>
      <c r="B38" s="1"/>
      <c r="C38" s="98"/>
      <c r="D38" s="97"/>
      <c r="E38" s="99"/>
      <c r="F38" s="97"/>
      <c r="G38" s="4"/>
      <c r="H38" s="1"/>
      <c r="I38" s="103"/>
      <c r="J38" s="96"/>
      <c r="K38" s="12"/>
      <c r="L38" s="3"/>
      <c r="M38" s="3"/>
      <c r="N38" s="3"/>
      <c r="R38" s="1"/>
    </row>
    <row r="39" spans="1:19" ht="13.15" customHeight="1" thickTop="1" x14ac:dyDescent="0.2">
      <c r="A39" s="1"/>
      <c r="B39" s="1"/>
      <c r="C39" s="98"/>
      <c r="D39" s="97"/>
      <c r="E39" s="99"/>
      <c r="F39" s="97"/>
      <c r="G39" s="106" t="s">
        <v>39</v>
      </c>
      <c r="H39" s="106"/>
      <c r="I39" s="104"/>
      <c r="J39" s="105"/>
      <c r="K39" s="12"/>
      <c r="L39" s="87" t="s">
        <v>50</v>
      </c>
      <c r="M39" s="88"/>
      <c r="N39" s="88"/>
      <c r="O39" s="88"/>
      <c r="P39" s="89"/>
      <c r="R39" s="1"/>
    </row>
    <row r="40" spans="1:19" x14ac:dyDescent="0.2">
      <c r="A40" s="1"/>
      <c r="B40" s="1"/>
      <c r="C40" s="98"/>
      <c r="D40" s="97"/>
      <c r="E40" s="99"/>
      <c r="F40" s="97"/>
      <c r="G40" s="106"/>
      <c r="H40" s="106"/>
      <c r="I40" s="104"/>
      <c r="J40" s="105"/>
      <c r="K40" s="12"/>
      <c r="L40" s="90"/>
      <c r="M40" s="91"/>
      <c r="N40" s="91"/>
      <c r="O40" s="91"/>
      <c r="P40" s="92"/>
      <c r="R40" s="1"/>
    </row>
    <row r="41" spans="1:19" ht="13.5" thickBot="1" x14ac:dyDescent="0.25">
      <c r="A41" s="2"/>
      <c r="B41" s="2"/>
      <c r="C41" s="98"/>
      <c r="D41" s="97"/>
      <c r="E41" s="99"/>
      <c r="F41" s="97"/>
      <c r="G41" s="2"/>
      <c r="H41" s="2"/>
      <c r="I41" s="104"/>
      <c r="J41" s="105"/>
      <c r="K41" s="2"/>
      <c r="L41" s="93"/>
      <c r="M41" s="94"/>
      <c r="N41" s="94"/>
      <c r="O41" s="94"/>
      <c r="P41" s="95"/>
      <c r="Q41" s="30" t="s">
        <v>98</v>
      </c>
      <c r="R41" s="1"/>
    </row>
    <row r="42" spans="1:19" ht="14.25" thickTop="1" thickBot="1" x14ac:dyDescent="0.25">
      <c r="A42" s="2"/>
      <c r="B42" s="2"/>
      <c r="C42" s="2"/>
      <c r="D42" s="32"/>
      <c r="E42" s="2"/>
      <c r="F42" s="2"/>
      <c r="G42" s="2"/>
      <c r="H42" s="2"/>
      <c r="I42" s="2"/>
      <c r="K42" s="2"/>
      <c r="Q42" s="58" t="s">
        <v>99</v>
      </c>
      <c r="R42" s="1"/>
    </row>
    <row r="43" spans="1:19" ht="14.25" thickTop="1" thickBot="1" x14ac:dyDescent="0.25">
      <c r="A43" s="2" t="s">
        <v>2</v>
      </c>
      <c r="B43" s="2" t="s">
        <v>6</v>
      </c>
      <c r="C43" s="2" t="s">
        <v>40</v>
      </c>
      <c r="D43" s="2" t="s">
        <v>5</v>
      </c>
      <c r="E43" s="2" t="s">
        <v>40</v>
      </c>
      <c r="F43" s="2" t="s">
        <v>47</v>
      </c>
      <c r="G43" s="2" t="s">
        <v>54</v>
      </c>
      <c r="H43" s="2" t="s">
        <v>47</v>
      </c>
      <c r="I43" s="2" t="s">
        <v>52</v>
      </c>
      <c r="J43" s="59" t="s">
        <v>5</v>
      </c>
      <c r="K43" s="2"/>
      <c r="M43" s="28"/>
      <c r="S43" s="1"/>
    </row>
    <row r="44" spans="1:19" ht="13.5" thickTop="1" x14ac:dyDescent="0.2">
      <c r="C44" s="9" t="s">
        <v>41</v>
      </c>
      <c r="D44" s="2" t="s">
        <v>43</v>
      </c>
      <c r="E44" s="21" t="s">
        <v>45</v>
      </c>
      <c r="F44" s="2" t="s">
        <v>48</v>
      </c>
      <c r="G44" s="22" t="s">
        <v>55</v>
      </c>
      <c r="H44" s="2" t="s">
        <v>51</v>
      </c>
      <c r="I44" s="23" t="s">
        <v>56</v>
      </c>
      <c r="J44" s="60" t="s">
        <v>53</v>
      </c>
      <c r="K44" s="23"/>
      <c r="L44" s="34" t="s">
        <v>94</v>
      </c>
      <c r="M44" s="35"/>
      <c r="N44" s="35"/>
      <c r="O44" s="36"/>
      <c r="P44" s="73">
        <v>1</v>
      </c>
      <c r="Q44" s="58">
        <v>1</v>
      </c>
      <c r="S44" s="1"/>
    </row>
    <row r="45" spans="1:19" x14ac:dyDescent="0.2">
      <c r="A45" s="1">
        <f t="shared" ref="A45:A54" si="6">+A22</f>
        <v>1</v>
      </c>
      <c r="B45" s="1" t="s">
        <v>7</v>
      </c>
      <c r="C45" s="77">
        <f t="shared" ref="C45:C54" si="7">+I22*$P$48</f>
        <v>0.17</v>
      </c>
      <c r="D45" s="78">
        <f t="shared" ref="D45:D54" si="8">+$P$50</f>
        <v>3</v>
      </c>
      <c r="E45" s="77">
        <f t="shared" ref="E45:E54" si="9">+C45*$P$52*$P$54</f>
        <v>0.42500000000000004</v>
      </c>
      <c r="F45" s="78">
        <f t="shared" ref="F45:F54" si="10">+$P$56</f>
        <v>2</v>
      </c>
      <c r="G45" s="79">
        <f>-C45*D45-E45*F45</f>
        <v>-1.36</v>
      </c>
      <c r="H45" s="24">
        <f t="shared" ref="H45:H54" si="11">+O22+G45</f>
        <v>-6.147400000000002</v>
      </c>
      <c r="I45" s="46">
        <f t="shared" ref="I45:I54" si="12">+N22*$P$58</f>
        <v>2.4800000000000004</v>
      </c>
      <c r="J45" s="61">
        <f>+H45+I45</f>
        <v>-3.6674000000000015</v>
      </c>
      <c r="K45" s="20"/>
      <c r="L45" s="37"/>
      <c r="M45" s="28"/>
      <c r="N45" s="28"/>
      <c r="O45" s="28"/>
      <c r="P45" s="38"/>
      <c r="Q45" s="58"/>
      <c r="S45" s="25"/>
    </row>
    <row r="46" spans="1:19" x14ac:dyDescent="0.2">
      <c r="A46" s="1">
        <f t="shared" si="6"/>
        <v>2</v>
      </c>
      <c r="B46" s="1" t="s">
        <v>7</v>
      </c>
      <c r="C46" s="77">
        <f t="shared" si="7"/>
        <v>0.17499999999999999</v>
      </c>
      <c r="D46" s="78">
        <f t="shared" si="8"/>
        <v>3</v>
      </c>
      <c r="E46" s="77">
        <f t="shared" si="9"/>
        <v>0.4375</v>
      </c>
      <c r="F46" s="78">
        <f t="shared" si="10"/>
        <v>2</v>
      </c>
      <c r="G46" s="79">
        <f t="shared" ref="G46:G54" si="13">-C46*D46-E46*F46</f>
        <v>-1.4</v>
      </c>
      <c r="H46" s="24">
        <f t="shared" si="11"/>
        <v>-5.9635000000000016</v>
      </c>
      <c r="I46" s="46">
        <f t="shared" si="12"/>
        <v>2.4800000000000004</v>
      </c>
      <c r="J46" s="61">
        <f t="shared" ref="J46:J54" si="14">+H46+I46</f>
        <v>-3.4835000000000012</v>
      </c>
      <c r="K46" s="20"/>
      <c r="L46" s="39" t="s">
        <v>74</v>
      </c>
      <c r="M46" s="28"/>
      <c r="N46" s="28"/>
      <c r="O46" s="28"/>
      <c r="P46" s="71">
        <v>0.3</v>
      </c>
      <c r="Q46" s="26">
        <v>0.3</v>
      </c>
      <c r="S46" s="26"/>
    </row>
    <row r="47" spans="1:19" x14ac:dyDescent="0.2">
      <c r="A47" s="1">
        <f t="shared" si="6"/>
        <v>3</v>
      </c>
      <c r="B47" s="1" t="s">
        <v>8</v>
      </c>
      <c r="C47" s="77">
        <f t="shared" si="7"/>
        <v>0.19750000000000001</v>
      </c>
      <c r="D47" s="78">
        <f t="shared" si="8"/>
        <v>3</v>
      </c>
      <c r="E47" s="77">
        <f t="shared" si="9"/>
        <v>0.49375000000000002</v>
      </c>
      <c r="F47" s="78">
        <f t="shared" si="10"/>
        <v>2</v>
      </c>
      <c r="G47" s="79">
        <f t="shared" si="13"/>
        <v>-1.58</v>
      </c>
      <c r="H47" s="24">
        <f t="shared" si="11"/>
        <v>-7.1109500000000017</v>
      </c>
      <c r="I47" s="46">
        <f t="shared" si="12"/>
        <v>2.4800000000000004</v>
      </c>
      <c r="J47" s="61">
        <f t="shared" si="14"/>
        <v>-4.6309500000000012</v>
      </c>
      <c r="K47" s="20"/>
      <c r="L47" s="74" t="s">
        <v>97</v>
      </c>
      <c r="M47" s="28"/>
      <c r="N47" s="28"/>
      <c r="O47" s="28"/>
      <c r="P47" s="38"/>
      <c r="Q47" s="58"/>
      <c r="S47" s="1"/>
    </row>
    <row r="48" spans="1:19" x14ac:dyDescent="0.2">
      <c r="A48" s="1">
        <f t="shared" si="6"/>
        <v>4</v>
      </c>
      <c r="B48" s="1" t="s">
        <v>9</v>
      </c>
      <c r="C48" s="77">
        <f t="shared" si="7"/>
        <v>0.48499999999999999</v>
      </c>
      <c r="D48" s="78">
        <f t="shared" si="8"/>
        <v>3</v>
      </c>
      <c r="E48" s="77">
        <f t="shared" si="9"/>
        <v>1.2124999999999999</v>
      </c>
      <c r="F48" s="78">
        <f t="shared" si="10"/>
        <v>2</v>
      </c>
      <c r="G48" s="79">
        <f t="shared" si="13"/>
        <v>-3.88</v>
      </c>
      <c r="H48" s="24">
        <f t="shared" si="11"/>
        <v>-4.6617000000000042</v>
      </c>
      <c r="I48" s="46">
        <f t="shared" si="12"/>
        <v>4.5</v>
      </c>
      <c r="J48" s="61">
        <f t="shared" si="14"/>
        <v>-0.16170000000000417</v>
      </c>
      <c r="K48" s="20"/>
      <c r="L48" s="39" t="s">
        <v>71</v>
      </c>
      <c r="M48" s="28"/>
      <c r="N48" s="28"/>
      <c r="O48" s="28"/>
      <c r="P48" s="40">
        <v>0.5</v>
      </c>
      <c r="Q48" s="26">
        <v>0.5</v>
      </c>
      <c r="S48" s="26"/>
    </row>
    <row r="49" spans="1:19" x14ac:dyDescent="0.2">
      <c r="A49" s="1">
        <f t="shared" si="6"/>
        <v>5</v>
      </c>
      <c r="B49" s="1" t="s">
        <v>10</v>
      </c>
      <c r="C49" s="77">
        <f t="shared" si="7"/>
        <v>0.5625</v>
      </c>
      <c r="D49" s="78">
        <f t="shared" si="8"/>
        <v>3</v>
      </c>
      <c r="E49" s="77">
        <f t="shared" si="9"/>
        <v>1.40625</v>
      </c>
      <c r="F49" s="78">
        <f t="shared" si="10"/>
        <v>2</v>
      </c>
      <c r="G49" s="79">
        <f t="shared" si="13"/>
        <v>-4.5</v>
      </c>
      <c r="H49" s="24">
        <f t="shared" si="11"/>
        <v>-7.4362500000000047</v>
      </c>
      <c r="I49" s="46">
        <f t="shared" si="12"/>
        <v>4.5</v>
      </c>
      <c r="J49" s="61">
        <f t="shared" si="14"/>
        <v>-2.9362500000000047</v>
      </c>
      <c r="K49" s="20"/>
      <c r="L49" s="74" t="s">
        <v>96</v>
      </c>
      <c r="M49" s="28"/>
      <c r="N49" s="28"/>
      <c r="O49" s="28"/>
      <c r="P49" s="38"/>
      <c r="Q49" s="58"/>
      <c r="S49" s="1"/>
    </row>
    <row r="50" spans="1:19" x14ac:dyDescent="0.2">
      <c r="A50" s="1">
        <f t="shared" si="6"/>
        <v>6</v>
      </c>
      <c r="B50" s="1" t="s">
        <v>10</v>
      </c>
      <c r="C50" s="77">
        <f t="shared" si="7"/>
        <v>0.57999999999999996</v>
      </c>
      <c r="D50" s="78">
        <f t="shared" si="8"/>
        <v>3</v>
      </c>
      <c r="E50" s="77">
        <f t="shared" si="9"/>
        <v>1.45</v>
      </c>
      <c r="F50" s="78">
        <f t="shared" si="10"/>
        <v>2</v>
      </c>
      <c r="G50" s="79">
        <f t="shared" si="13"/>
        <v>-4.6399999999999997</v>
      </c>
      <c r="H50" s="24">
        <f t="shared" si="11"/>
        <v>-6.9676000000000071</v>
      </c>
      <c r="I50" s="46">
        <f t="shared" si="12"/>
        <v>4.5</v>
      </c>
      <c r="J50" s="61">
        <f t="shared" si="14"/>
        <v>-2.4676000000000071</v>
      </c>
      <c r="K50" s="20"/>
      <c r="L50" s="41" t="s">
        <v>46</v>
      </c>
      <c r="M50" s="33"/>
      <c r="N50" s="33"/>
      <c r="O50" s="33"/>
      <c r="P50" s="42">
        <v>3</v>
      </c>
      <c r="Q50" s="3">
        <v>3</v>
      </c>
      <c r="S50" s="26"/>
    </row>
    <row r="51" spans="1:19" x14ac:dyDescent="0.2">
      <c r="A51" s="1">
        <f t="shared" si="6"/>
        <v>7</v>
      </c>
      <c r="B51" s="1" t="s">
        <v>11</v>
      </c>
      <c r="C51" s="77">
        <f t="shared" si="7"/>
        <v>0.60250000000000004</v>
      </c>
      <c r="D51" s="78">
        <f t="shared" si="8"/>
        <v>3</v>
      </c>
      <c r="E51" s="77">
        <f t="shared" si="9"/>
        <v>1.5062500000000001</v>
      </c>
      <c r="F51" s="78">
        <f t="shared" si="10"/>
        <v>2</v>
      </c>
      <c r="G51" s="79">
        <f t="shared" si="13"/>
        <v>-4.82</v>
      </c>
      <c r="H51" s="24">
        <f t="shared" si="11"/>
        <v>-4.2400500000000054</v>
      </c>
      <c r="I51" s="46">
        <f t="shared" si="12"/>
        <v>5.28</v>
      </c>
      <c r="J51" s="61">
        <f t="shared" si="14"/>
        <v>1.0399499999999948</v>
      </c>
      <c r="K51" s="20"/>
      <c r="L51" s="37"/>
      <c r="M51" s="28"/>
      <c r="N51" s="28"/>
      <c r="O51" s="28"/>
      <c r="P51" s="38"/>
      <c r="Q51" s="58"/>
      <c r="S51" s="1"/>
    </row>
    <row r="52" spans="1:19" x14ac:dyDescent="0.2">
      <c r="A52" s="1">
        <f t="shared" si="6"/>
        <v>8</v>
      </c>
      <c r="B52" s="1" t="s">
        <v>12</v>
      </c>
      <c r="C52" s="77">
        <f t="shared" si="7"/>
        <v>0.62250000000000005</v>
      </c>
      <c r="D52" s="78">
        <f t="shared" si="8"/>
        <v>3</v>
      </c>
      <c r="E52" s="77">
        <f t="shared" si="9"/>
        <v>1.5562500000000001</v>
      </c>
      <c r="F52" s="78">
        <f t="shared" si="10"/>
        <v>2</v>
      </c>
      <c r="G52" s="79">
        <f t="shared" si="13"/>
        <v>-4.9800000000000004</v>
      </c>
      <c r="H52" s="24">
        <f t="shared" si="11"/>
        <v>-7.9044500000000042</v>
      </c>
      <c r="I52" s="46">
        <f t="shared" si="12"/>
        <v>6.16</v>
      </c>
      <c r="J52" s="61">
        <f t="shared" si="14"/>
        <v>-1.7444500000000041</v>
      </c>
      <c r="K52" s="20"/>
      <c r="L52" s="39" t="s">
        <v>73</v>
      </c>
      <c r="M52" s="28"/>
      <c r="N52" s="28"/>
      <c r="O52" s="27"/>
      <c r="P52" s="72">
        <v>5</v>
      </c>
      <c r="Q52" s="58">
        <v>5</v>
      </c>
      <c r="S52" s="1"/>
    </row>
    <row r="53" spans="1:19" x14ac:dyDescent="0.2">
      <c r="A53" s="1">
        <f t="shared" si="6"/>
        <v>9</v>
      </c>
      <c r="B53" s="1" t="s">
        <v>13</v>
      </c>
      <c r="C53" s="77">
        <f t="shared" si="7"/>
        <v>0.67500000000000004</v>
      </c>
      <c r="D53" s="78">
        <f t="shared" si="8"/>
        <v>3</v>
      </c>
      <c r="E53" s="77">
        <f t="shared" si="9"/>
        <v>1.6875</v>
      </c>
      <c r="F53" s="78">
        <f t="shared" si="10"/>
        <v>2</v>
      </c>
      <c r="G53" s="79">
        <f t="shared" si="13"/>
        <v>-5.4</v>
      </c>
      <c r="H53" s="24">
        <f t="shared" si="11"/>
        <v>-8.8235000000000063</v>
      </c>
      <c r="I53" s="46">
        <f t="shared" si="12"/>
        <v>5.38</v>
      </c>
      <c r="J53" s="61">
        <f t="shared" si="14"/>
        <v>-3.4435000000000064</v>
      </c>
      <c r="K53" s="20"/>
      <c r="L53" s="74" t="s">
        <v>95</v>
      </c>
      <c r="N53" s="28"/>
      <c r="O53" s="28"/>
      <c r="P53" s="38"/>
      <c r="Q53" s="58"/>
      <c r="S53" s="1"/>
    </row>
    <row r="54" spans="1:19" ht="13.5" thickBot="1" x14ac:dyDescent="0.25">
      <c r="A54" s="1">
        <f t="shared" si="6"/>
        <v>10</v>
      </c>
      <c r="B54" s="1" t="s">
        <v>14</v>
      </c>
      <c r="C54" s="77">
        <f t="shared" si="7"/>
        <v>0.69750000000000001</v>
      </c>
      <c r="D54" s="78">
        <f t="shared" si="8"/>
        <v>3</v>
      </c>
      <c r="E54" s="77">
        <f t="shared" si="9"/>
        <v>1.7437499999999999</v>
      </c>
      <c r="F54" s="78">
        <f t="shared" si="10"/>
        <v>2</v>
      </c>
      <c r="G54" s="79">
        <f t="shared" si="13"/>
        <v>-5.58</v>
      </c>
      <c r="H54" s="24">
        <f t="shared" si="11"/>
        <v>-12.120950000000006</v>
      </c>
      <c r="I54" s="46">
        <f t="shared" si="12"/>
        <v>6.16</v>
      </c>
      <c r="J54" s="62">
        <f t="shared" si="14"/>
        <v>-5.9609500000000057</v>
      </c>
      <c r="K54" s="20"/>
      <c r="L54" s="39" t="s">
        <v>72</v>
      </c>
      <c r="M54" s="28"/>
      <c r="N54" s="28"/>
      <c r="O54" s="28"/>
      <c r="P54" s="71">
        <v>0.5</v>
      </c>
      <c r="Q54" s="26">
        <v>0.5</v>
      </c>
      <c r="S54" s="26"/>
    </row>
    <row r="55" spans="1:19" ht="13.5" thickTop="1" x14ac:dyDescent="0.2">
      <c r="A55" s="1"/>
      <c r="B55" s="1"/>
      <c r="C55" s="1"/>
      <c r="D55" s="1"/>
      <c r="E55" s="7"/>
      <c r="F55" s="5"/>
      <c r="G55" s="3"/>
      <c r="H55" s="3"/>
      <c r="I55" s="1"/>
      <c r="J55" s="9" t="s">
        <v>83</v>
      </c>
      <c r="L55" s="74" t="s">
        <v>97</v>
      </c>
      <c r="M55" s="28"/>
      <c r="N55" s="28"/>
      <c r="O55" s="28"/>
      <c r="P55" s="38"/>
      <c r="Q55" s="58"/>
      <c r="S55" s="1"/>
    </row>
    <row r="56" spans="1:19" x14ac:dyDescent="0.2">
      <c r="D56" s="1"/>
      <c r="E56" s="7"/>
      <c r="F56" s="5"/>
      <c r="G56" s="3"/>
      <c r="H56" s="7"/>
      <c r="I56" s="1"/>
      <c r="J56" s="1"/>
      <c r="L56" s="39" t="s">
        <v>49</v>
      </c>
      <c r="M56" s="28"/>
      <c r="N56" s="28"/>
      <c r="O56" s="28"/>
      <c r="P56" s="42">
        <v>2</v>
      </c>
      <c r="Q56" s="3">
        <v>2</v>
      </c>
      <c r="S56" s="1"/>
    </row>
    <row r="57" spans="1:19" x14ac:dyDescent="0.2">
      <c r="B57" s="47" t="s">
        <v>91</v>
      </c>
      <c r="C57" s="15"/>
      <c r="D57" s="48"/>
      <c r="E57" s="49"/>
      <c r="F57" s="50"/>
      <c r="G57" s="51"/>
      <c r="H57" s="51"/>
      <c r="I57" s="51"/>
      <c r="J57" s="51"/>
      <c r="L57" s="37"/>
      <c r="M57" s="28"/>
      <c r="N57" s="28"/>
      <c r="O57" s="28"/>
      <c r="P57" s="38"/>
      <c r="Q57" s="58"/>
      <c r="S57" s="1"/>
    </row>
    <row r="58" spans="1:19" ht="13.5" thickBot="1" x14ac:dyDescent="0.25">
      <c r="A58" s="1"/>
      <c r="B58" s="47" t="s">
        <v>92</v>
      </c>
      <c r="C58" s="48"/>
      <c r="D58" s="48"/>
      <c r="E58" s="49"/>
      <c r="F58" s="50"/>
      <c r="G58" s="51"/>
      <c r="H58" s="51"/>
      <c r="I58" s="51"/>
      <c r="J58" s="51"/>
      <c r="L58" s="43" t="s">
        <v>32</v>
      </c>
      <c r="M58" s="44"/>
      <c r="N58" s="44"/>
      <c r="O58" s="44"/>
      <c r="P58" s="70">
        <v>0.2</v>
      </c>
      <c r="Q58" s="58">
        <v>20</v>
      </c>
      <c r="R58" s="1"/>
    </row>
    <row r="59" spans="1:19" ht="13.5" thickTop="1" x14ac:dyDescent="0.2">
      <c r="A59" s="2"/>
      <c r="B59" s="2"/>
      <c r="C59" s="2"/>
      <c r="D59" s="2"/>
      <c r="E59" s="2"/>
      <c r="F59" s="2"/>
      <c r="G59" s="2"/>
      <c r="H59" s="2"/>
      <c r="I59" s="2"/>
      <c r="J59" s="2"/>
      <c r="L59" s="2"/>
      <c r="M59" s="9"/>
      <c r="N59" s="9"/>
      <c r="O59" s="9"/>
      <c r="P59" s="9"/>
      <c r="R59" s="1"/>
    </row>
    <row r="60" spans="1:19" x14ac:dyDescent="0.2">
      <c r="B60" s="52" t="s">
        <v>93</v>
      </c>
      <c r="C60" s="53"/>
      <c r="D60" s="53"/>
      <c r="E60" s="54"/>
      <c r="F60" s="54"/>
      <c r="G60" s="54"/>
      <c r="H60" s="57"/>
      <c r="I60" s="57"/>
      <c r="J60" s="57"/>
      <c r="L60" s="9"/>
      <c r="M60" s="9"/>
      <c r="N60" s="9"/>
      <c r="O60" s="9"/>
      <c r="P60" s="9"/>
      <c r="R60" s="1"/>
    </row>
    <row r="61" spans="1:19" x14ac:dyDescent="0.2">
      <c r="A61" s="1"/>
      <c r="B61" s="52" t="s">
        <v>58</v>
      </c>
      <c r="C61" s="55"/>
      <c r="D61" s="55"/>
      <c r="E61" s="56"/>
      <c r="F61" s="57"/>
      <c r="G61" s="57"/>
      <c r="H61" s="57"/>
      <c r="I61" s="57"/>
      <c r="J61" s="57"/>
      <c r="L61" s="9"/>
      <c r="N61" s="9"/>
      <c r="O61" s="9"/>
      <c r="P61" s="9"/>
      <c r="R61" s="1"/>
    </row>
    <row r="62" spans="1:19" x14ac:dyDescent="0.2">
      <c r="A62" s="1"/>
      <c r="B62" s="1"/>
      <c r="C62" s="1"/>
      <c r="D62" s="1"/>
      <c r="E62" s="5"/>
      <c r="F62" s="4"/>
      <c r="G62" s="4"/>
      <c r="H62" s="4"/>
      <c r="I62" s="4"/>
      <c r="J62" s="20"/>
      <c r="L62" s="9"/>
      <c r="M62" s="9"/>
      <c r="N62" s="9"/>
      <c r="O62" s="9"/>
      <c r="P62" s="9"/>
      <c r="R62" s="1"/>
    </row>
    <row r="63" spans="1:19" x14ac:dyDescent="0.2">
      <c r="A63" s="1"/>
      <c r="B63" s="52" t="s">
        <v>86</v>
      </c>
      <c r="C63" s="52"/>
      <c r="D63" s="52"/>
      <c r="E63" s="52"/>
      <c r="F63" s="52"/>
      <c r="G63" s="52"/>
      <c r="H63" s="52"/>
      <c r="I63" s="52"/>
      <c r="J63" s="52"/>
      <c r="K63" s="52"/>
      <c r="L63" s="52"/>
      <c r="N63" s="9"/>
      <c r="O63" s="9"/>
      <c r="P63" s="9"/>
      <c r="R63" s="1"/>
    </row>
    <row r="64" spans="1:19" x14ac:dyDescent="0.2">
      <c r="A64" s="1"/>
      <c r="B64" s="52" t="s">
        <v>112</v>
      </c>
      <c r="C64" s="52"/>
      <c r="D64" s="52"/>
      <c r="E64" s="52"/>
      <c r="F64" s="52"/>
      <c r="G64" s="52"/>
      <c r="H64" s="52"/>
      <c r="I64" s="52"/>
      <c r="J64" s="52"/>
      <c r="K64" s="52"/>
      <c r="L64" s="52"/>
      <c r="M64" s="9"/>
      <c r="N64" s="9"/>
      <c r="O64" s="9"/>
      <c r="P64" s="9"/>
      <c r="R64" s="1"/>
    </row>
    <row r="65" spans="1:18" x14ac:dyDescent="0.2">
      <c r="A65" s="69"/>
      <c r="B65" s="52" t="s">
        <v>113</v>
      </c>
      <c r="C65" s="52"/>
      <c r="D65" s="52"/>
      <c r="E65" s="52"/>
      <c r="F65" s="52"/>
      <c r="G65" s="52"/>
      <c r="H65" s="52"/>
      <c r="I65" s="52"/>
      <c r="J65" s="52"/>
      <c r="K65" s="52"/>
      <c r="L65" s="52"/>
      <c r="M65" s="9"/>
      <c r="N65" s="9"/>
      <c r="O65" s="9"/>
      <c r="P65" s="9"/>
      <c r="R65" s="69"/>
    </row>
    <row r="66" spans="1:18" x14ac:dyDescent="0.2">
      <c r="A66" s="1"/>
      <c r="B66" s="52" t="s">
        <v>114</v>
      </c>
      <c r="C66" s="52"/>
      <c r="D66" s="52"/>
      <c r="E66" s="52"/>
      <c r="F66" s="52"/>
      <c r="G66" s="52"/>
      <c r="H66" s="52"/>
      <c r="I66" s="52"/>
      <c r="J66" s="52"/>
      <c r="K66" s="52"/>
      <c r="L66" s="52"/>
      <c r="R66" s="1"/>
    </row>
    <row r="67" spans="1:18" x14ac:dyDescent="0.2">
      <c r="A67" s="69"/>
      <c r="B67" s="63"/>
      <c r="C67" s="83"/>
      <c r="D67" s="83"/>
      <c r="E67" s="83"/>
      <c r="F67" s="83"/>
      <c r="G67" s="83"/>
      <c r="H67" s="83"/>
      <c r="I67" s="83"/>
      <c r="J67" s="83"/>
      <c r="K67" s="83"/>
      <c r="L67" s="83"/>
      <c r="R67" s="69"/>
    </row>
    <row r="68" spans="1:18" x14ac:dyDescent="0.2">
      <c r="A68" s="1"/>
      <c r="B68" s="52" t="s">
        <v>88</v>
      </c>
      <c r="C68" s="52"/>
      <c r="D68" s="52"/>
      <c r="E68" s="52"/>
      <c r="F68" s="52"/>
      <c r="G68" s="52"/>
      <c r="H68" s="52"/>
      <c r="I68" s="52"/>
      <c r="J68" s="52"/>
      <c r="K68" s="52"/>
      <c r="L68" s="52"/>
      <c r="M68" s="9"/>
      <c r="R68" s="1"/>
    </row>
    <row r="69" spans="1:18" x14ac:dyDescent="0.2">
      <c r="A69" s="1"/>
      <c r="B69" s="52" t="s">
        <v>87</v>
      </c>
      <c r="C69" s="52"/>
      <c r="D69" s="52"/>
      <c r="E69" s="52"/>
      <c r="F69" s="52"/>
      <c r="G69" s="52"/>
      <c r="H69" s="52"/>
      <c r="I69" s="52"/>
      <c r="J69" s="52"/>
      <c r="K69" s="52"/>
      <c r="L69" s="52"/>
      <c r="R69" s="1"/>
    </row>
    <row r="70" spans="1:18" x14ac:dyDescent="0.2">
      <c r="A70" s="1"/>
      <c r="B70" s="52" t="s">
        <v>111</v>
      </c>
      <c r="C70" s="52"/>
      <c r="D70" s="52"/>
      <c r="E70" s="52"/>
      <c r="F70" s="52"/>
      <c r="G70" s="52"/>
      <c r="H70" s="52"/>
      <c r="I70" s="52"/>
      <c r="J70" s="52"/>
      <c r="K70" s="52"/>
      <c r="L70" s="52"/>
      <c r="M70" s="9"/>
      <c r="R70" s="1"/>
    </row>
    <row r="71" spans="1:18" x14ac:dyDescent="0.2">
      <c r="A71" s="1"/>
      <c r="B71" s="52" t="s">
        <v>89</v>
      </c>
      <c r="C71" s="52"/>
      <c r="D71" s="52"/>
      <c r="E71" s="52"/>
      <c r="F71" s="52"/>
      <c r="G71" s="52"/>
      <c r="H71" s="52"/>
      <c r="I71" s="52"/>
      <c r="J71" s="52"/>
      <c r="K71" s="52"/>
      <c r="L71" s="52"/>
      <c r="R71" s="1"/>
    </row>
    <row r="72" spans="1:18" x14ac:dyDescent="0.2">
      <c r="A72" s="1"/>
      <c r="B72" s="52" t="s">
        <v>90</v>
      </c>
      <c r="C72" s="52"/>
      <c r="D72" s="52"/>
      <c r="E72" s="52"/>
      <c r="F72" s="52"/>
      <c r="G72" s="52"/>
      <c r="H72" s="52"/>
      <c r="I72" s="52"/>
      <c r="J72" s="52"/>
      <c r="K72" s="52"/>
      <c r="L72" s="52"/>
      <c r="M72" s="82"/>
      <c r="N72" s="82"/>
      <c r="O72" s="82"/>
      <c r="P72" s="82"/>
      <c r="R72" s="1"/>
    </row>
    <row r="73" spans="1:18" x14ac:dyDescent="0.2">
      <c r="B73" s="52"/>
      <c r="C73" s="52"/>
      <c r="D73" s="52"/>
      <c r="E73" s="52"/>
      <c r="F73" s="52"/>
      <c r="G73" s="52"/>
      <c r="H73" s="52"/>
      <c r="I73" s="52"/>
      <c r="J73" s="52"/>
      <c r="K73" s="52"/>
      <c r="L73" s="52"/>
      <c r="M73" s="82"/>
      <c r="N73" s="82"/>
      <c r="O73" s="82"/>
      <c r="P73" s="82"/>
    </row>
    <row r="74" spans="1:18" x14ac:dyDescent="0.2">
      <c r="B74" s="81"/>
      <c r="C74" s="82"/>
      <c r="D74" s="82"/>
      <c r="E74" s="82"/>
      <c r="F74" s="82"/>
      <c r="G74" s="82"/>
      <c r="H74" s="82"/>
      <c r="I74" s="82"/>
      <c r="J74" s="82"/>
      <c r="K74" s="82"/>
      <c r="L74" s="82"/>
      <c r="M74" s="82"/>
      <c r="N74" s="82"/>
      <c r="O74" s="82"/>
      <c r="P74" s="82"/>
    </row>
    <row r="75" spans="1:18" x14ac:dyDescent="0.2">
      <c r="B75" s="81"/>
      <c r="C75" s="82"/>
      <c r="D75" s="82"/>
      <c r="E75" s="82"/>
      <c r="F75" s="82"/>
      <c r="G75" s="82"/>
      <c r="H75" s="82"/>
      <c r="I75" s="82"/>
      <c r="J75" s="82"/>
      <c r="K75" s="82"/>
      <c r="L75" s="82"/>
      <c r="M75" s="82"/>
      <c r="N75" s="82"/>
      <c r="O75" s="82"/>
      <c r="P75" s="82"/>
    </row>
    <row r="76" spans="1:18" x14ac:dyDescent="0.2">
      <c r="B76" s="81"/>
      <c r="C76" s="82"/>
      <c r="D76" s="82"/>
      <c r="E76" s="82"/>
      <c r="F76" s="82"/>
      <c r="G76" s="82"/>
      <c r="H76" s="82"/>
      <c r="I76" s="82"/>
      <c r="J76" s="82"/>
      <c r="K76" s="82"/>
      <c r="L76" s="82"/>
      <c r="M76" s="82"/>
      <c r="N76" s="82"/>
      <c r="O76" s="82"/>
      <c r="P76" s="82"/>
    </row>
    <row r="77" spans="1:18" x14ac:dyDescent="0.2">
      <c r="B77" s="81"/>
      <c r="C77" s="82"/>
      <c r="D77" s="82"/>
      <c r="E77" s="82"/>
      <c r="F77" s="82"/>
      <c r="G77" s="82"/>
      <c r="H77" s="82"/>
      <c r="I77" s="82"/>
      <c r="J77" s="82"/>
      <c r="K77" s="82"/>
      <c r="L77" s="82"/>
      <c r="M77" s="82"/>
      <c r="N77" s="82"/>
      <c r="O77" s="82"/>
      <c r="P77" s="82"/>
    </row>
    <row r="78" spans="1:18" x14ac:dyDescent="0.2">
      <c r="B78" s="12"/>
    </row>
    <row r="79" spans="1:18" x14ac:dyDescent="0.2">
      <c r="B79" s="12"/>
    </row>
    <row r="80" spans="1:18" x14ac:dyDescent="0.2">
      <c r="B80" s="12"/>
    </row>
  </sheetData>
  <mergeCells count="13">
    <mergeCell ref="L39:P41"/>
    <mergeCell ref="K16:L18"/>
    <mergeCell ref="M12:O18"/>
    <mergeCell ref="D37:D41"/>
    <mergeCell ref="C37:C41"/>
    <mergeCell ref="E37:E41"/>
    <mergeCell ref="F37:F41"/>
    <mergeCell ref="B18:I18"/>
    <mergeCell ref="B35:J35"/>
    <mergeCell ref="I37:I41"/>
    <mergeCell ref="J37:J41"/>
    <mergeCell ref="G39:H40"/>
    <mergeCell ref="J12:J18"/>
  </mergeCells>
  <phoneticPr fontId="2" type="noConversion"/>
  <pageMargins left="0.75" right="0.75" top="1" bottom="1" header="0.5" footer="0.5"/>
  <pageSetup scale="53" orientation="landscape" r:id="rId1"/>
  <headerFooter alignWithMargins="0">
    <oddHeader>&amp;L&amp;F&amp;C&amp;A&amp;R&amp;D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Forecast of Systems &amp; Filters</vt:lpstr>
      <vt:lpstr>Profit calculations via BASES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Brita Case Spreadsheet - 15.810 Fall 2015</dc:title>
  <dc:creator>Hauser, John</dc:creator>
  <cp:lastModifiedBy>WIN764BIT</cp:lastModifiedBy>
  <cp:lastPrinted>2014-09-08T15:57:59Z</cp:lastPrinted>
  <dcterms:created xsi:type="dcterms:W3CDTF">2003-12-16T22:18:04Z</dcterms:created>
  <dcterms:modified xsi:type="dcterms:W3CDTF">2016-02-05T08:51:31Z</dcterms:modified>
</cp:coreProperties>
</file>