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5456" windowHeight="12384" tabRatio="500"/>
  </bookViews>
  <sheets>
    <sheet name="Sheet1" sheetId="1" r:id="rId1"/>
  </sheets>
  <definedNames>
    <definedName name="_xlnm.Print_Area" localSheetId="0">Sheet1!$C$1:$Q$55</definedName>
  </definedNames>
  <calcPr calcId="145621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9" i="1" l="1"/>
  <c r="F47" i="1"/>
  <c r="D47" i="1"/>
  <c r="E47" i="1"/>
  <c r="F46" i="1"/>
  <c r="E46" i="1"/>
  <c r="F45" i="1"/>
  <c r="D45" i="1"/>
  <c r="E45" i="1"/>
  <c r="F48" i="1"/>
  <c r="G37" i="1"/>
  <c r="F38" i="1"/>
  <c r="F39" i="1"/>
  <c r="F40" i="1"/>
  <c r="F41" i="1"/>
  <c r="F42" i="1"/>
  <c r="D41" i="1"/>
  <c r="E41" i="1"/>
  <c r="D40" i="1"/>
  <c r="E40" i="1"/>
  <c r="D39" i="1"/>
  <c r="E39" i="1"/>
  <c r="E38" i="1"/>
  <c r="D32" i="1"/>
  <c r="D31" i="1"/>
  <c r="D30" i="1"/>
  <c r="D29" i="1"/>
  <c r="F9" i="1"/>
  <c r="G9" i="1"/>
  <c r="H9" i="1"/>
  <c r="F10" i="1"/>
  <c r="G10" i="1"/>
  <c r="H10" i="1"/>
  <c r="F11" i="1"/>
  <c r="G11" i="1"/>
  <c r="H11" i="1"/>
  <c r="F8" i="1"/>
  <c r="G8" i="1"/>
  <c r="H8" i="1"/>
  <c r="H13" i="1"/>
  <c r="D19" i="1"/>
  <c r="G19" i="1"/>
  <c r="H19" i="1"/>
  <c r="G20" i="1"/>
  <c r="H22" i="1"/>
  <c r="H23" i="1"/>
  <c r="H24" i="1"/>
  <c r="D8" i="1"/>
  <c r="D9" i="1"/>
  <c r="D10" i="1"/>
  <c r="D13" i="1"/>
  <c r="D33" i="1"/>
  <c r="G13" i="1"/>
  <c r="J31" i="1"/>
  <c r="L31" i="1"/>
  <c r="J32" i="1"/>
  <c r="L32" i="1"/>
  <c r="J33" i="1"/>
  <c r="L33" i="1"/>
  <c r="M33" i="1"/>
  <c r="M32" i="1"/>
  <c r="L36" i="1"/>
  <c r="L37" i="1"/>
  <c r="L38" i="1"/>
  <c r="L40" i="1"/>
  <c r="L34" i="1"/>
  <c r="M38" i="1"/>
  <c r="M37" i="1"/>
  <c r="M36" i="1"/>
  <c r="M31" i="1"/>
  <c r="D42" i="1"/>
  <c r="D48" i="1"/>
  <c r="E13" i="1"/>
  <c r="F13" i="1"/>
  <c r="D14" i="1"/>
  <c r="D15" i="1"/>
  <c r="E29" i="1"/>
  <c r="F29" i="1"/>
  <c r="H29" i="1"/>
  <c r="E30" i="1"/>
  <c r="F30" i="1"/>
  <c r="H30" i="1"/>
  <c r="E31" i="1"/>
  <c r="F31" i="1"/>
  <c r="H31" i="1"/>
  <c r="E32" i="1"/>
  <c r="F32" i="1"/>
  <c r="H32" i="1"/>
  <c r="F33" i="1"/>
  <c r="F50" i="1"/>
</calcChain>
</file>

<file path=xl/sharedStrings.xml><?xml version="1.0" encoding="utf-8"?>
<sst xmlns="http://schemas.openxmlformats.org/spreadsheetml/2006/main" count="65" uniqueCount="53">
  <si>
    <t>Quota</t>
  </si>
  <si>
    <t>plan</t>
  </si>
  <si>
    <t>reps</t>
  </si>
  <si>
    <t>cost/rep</t>
  </si>
  <si>
    <t>base</t>
  </si>
  <si>
    <t>Actuals</t>
  </si>
  <si>
    <t>% channel</t>
  </si>
  <si>
    <t xml:space="preserve">Quota </t>
  </si>
  <si>
    <t>comission</t>
  </si>
  <si>
    <t>up to…</t>
  </si>
  <si>
    <t>per dollar</t>
  </si>
  <si>
    <t>payout</t>
  </si>
  <si>
    <t>accelerators</t>
  </si>
  <si>
    <t>base salary</t>
  </si>
  <si>
    <t>2012 objectives</t>
  </si>
  <si>
    <t>increase sales by 50%</t>
  </si>
  <si>
    <t>budget increase of 20%</t>
  </si>
  <si>
    <t>commision</t>
  </si>
  <si>
    <t>2011 comp</t>
  </si>
  <si>
    <t>Central</t>
  </si>
  <si>
    <t>South</t>
  </si>
  <si>
    <t>Al</t>
  </si>
  <si>
    <t>Matt</t>
  </si>
  <si>
    <t>Ed</t>
  </si>
  <si>
    <t>Dan</t>
  </si>
  <si>
    <t>North</t>
  </si>
  <si>
    <t>Susan</t>
  </si>
  <si>
    <t>Maria</t>
  </si>
  <si>
    <t>Fred</t>
  </si>
  <si>
    <t>Pete</t>
  </si>
  <si>
    <t>Igor</t>
  </si>
  <si>
    <t>Total NJ</t>
  </si>
  <si>
    <t>revenue</t>
  </si>
  <si>
    <t>channel</t>
  </si>
  <si>
    <t>commission</t>
  </si>
  <si>
    <t>2011 commission plan</t>
  </si>
  <si>
    <t>Telesales plan</t>
  </si>
  <si>
    <t>direct</t>
  </si>
  <si>
    <t>resellers</t>
  </si>
  <si>
    <t>salary</t>
  </si>
  <si>
    <t>total</t>
  </si>
  <si>
    <t>50-50 reseller</t>
  </si>
  <si>
    <t>Extra channel</t>
  </si>
  <si>
    <t>South + central</t>
  </si>
  <si>
    <t>Joe (mgr)</t>
  </si>
  <si>
    <t>New (Susan)</t>
  </si>
  <si>
    <t>New (Joe)</t>
  </si>
  <si>
    <t>Combine south and central</t>
  </si>
  <si>
    <t>Operational telesales</t>
  </si>
  <si>
    <t>extra</t>
  </si>
  <si>
    <t>adj total</t>
  </si>
  <si>
    <t>productivity</t>
  </si>
  <si>
    <t>(blended)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</si>
</sst>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&quot;$&quot;#,##0"/>
    <numFmt numFmtId="165" formatCode="&quot;$&quot;#,##0.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2"/>
      <color theme="1"/>
      <name val="Calibri"/>
      <scheme val="minor"/>
    </font>
    <font>
      <b/>
      <u/>
      <sz val="12"/>
      <color rgb="FF000000"/>
      <name val="Calibri"/>
      <scheme val="minor"/>
    </font>
    <font>
      <sz val="8"/>
      <name val="Calibri"/>
      <family val="2"/>
      <scheme val="minor"/>
    </font>
    <font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0" fillId="0" borderId="0" xfId="0" applyNumberFormat="1"/>
    <xf numFmtId="6" fontId="0" fillId="0" borderId="0" xfId="0" applyNumberFormat="1"/>
    <xf numFmtId="0" fontId="0" fillId="0" borderId="0" xfId="0" applyFont="1"/>
    <xf numFmtId="0" fontId="4" fillId="0" borderId="0" xfId="0" applyFont="1"/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0" fillId="0" borderId="0" xfId="0" applyNumberFormat="1" applyFont="1" applyAlignment="1">
      <alignment horizontal="right"/>
    </xf>
    <xf numFmtId="6" fontId="0" fillId="0" borderId="0" xfId="0" applyNumberFormat="1" applyAlignment="1">
      <alignment horizontal="right"/>
    </xf>
  </cellXfs>
  <cellStyles count="19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C1:Q57"/>
  <sheetViews>
    <sheetView tabSelected="1" topLeftCell="A29" workbookViewId="0">
      <selection activeCell="B50" sqref="B50"/>
    </sheetView>
  </sheetViews>
  <sheetFormatPr defaultColWidth="11" defaultRowHeight="15.6" x14ac:dyDescent="0.3"/>
  <cols>
    <col min="2" max="2" width="12.8984375" customWidth="1"/>
    <col min="3" max="3" width="14.3984375" customWidth="1"/>
    <col min="4" max="4" width="12.3984375" customWidth="1"/>
    <col min="5" max="5" width="12.09765625" bestFit="1" customWidth="1"/>
    <col min="8" max="8" width="12.3984375" customWidth="1"/>
    <col min="9" max="9" width="11.09765625" bestFit="1" customWidth="1"/>
    <col min="10" max="10" width="11.5" customWidth="1"/>
    <col min="11" max="11" width="10.5" customWidth="1"/>
    <col min="12" max="12" width="12.5" customWidth="1"/>
    <col min="13" max="13" width="11" bestFit="1" customWidth="1"/>
    <col min="15" max="15" width="12.5" customWidth="1"/>
  </cols>
  <sheetData>
    <row r="1" spans="3:17" x14ac:dyDescent="0.3">
      <c r="C1" s="2" t="s">
        <v>0</v>
      </c>
      <c r="D1" s="1">
        <v>1800000</v>
      </c>
      <c r="F1" s="17" t="s">
        <v>14</v>
      </c>
    </row>
    <row r="2" spans="3:17" x14ac:dyDescent="0.3">
      <c r="C2" s="2" t="s">
        <v>3</v>
      </c>
      <c r="D2" s="1">
        <v>150000</v>
      </c>
      <c r="E2" t="s">
        <v>4</v>
      </c>
      <c r="F2" t="s">
        <v>15</v>
      </c>
      <c r="H2" s="1">
        <v>18000000</v>
      </c>
    </row>
    <row r="3" spans="3:17" x14ac:dyDescent="0.3">
      <c r="F3" t="s">
        <v>16</v>
      </c>
      <c r="H3" s="15">
        <v>3870000</v>
      </c>
    </row>
    <row r="4" spans="3:17" x14ac:dyDescent="0.3">
      <c r="F4" t="s">
        <v>48</v>
      </c>
    </row>
    <row r="5" spans="3:17" x14ac:dyDescent="0.3">
      <c r="F5" t="s">
        <v>47</v>
      </c>
    </row>
    <row r="7" spans="3:17" x14ac:dyDescent="0.3">
      <c r="D7" s="7" t="s">
        <v>1</v>
      </c>
      <c r="E7" s="7" t="s">
        <v>2</v>
      </c>
      <c r="F7" s="7" t="s">
        <v>13</v>
      </c>
      <c r="G7" s="7" t="s">
        <v>17</v>
      </c>
      <c r="H7" s="7" t="s">
        <v>18</v>
      </c>
    </row>
    <row r="8" spans="3:17" x14ac:dyDescent="0.3">
      <c r="C8" s="2" t="s">
        <v>25</v>
      </c>
      <c r="D8" s="1">
        <f>($D$1*E8)</f>
        <v>7200000</v>
      </c>
      <c r="E8" s="5">
        <v>4</v>
      </c>
      <c r="F8" s="1">
        <f>($D$2*E8)</f>
        <v>600000</v>
      </c>
      <c r="G8" s="9">
        <f>F8</f>
        <v>600000</v>
      </c>
      <c r="H8" s="1">
        <f>SUM(F8:G8)</f>
        <v>1200000</v>
      </c>
    </row>
    <row r="9" spans="3:17" x14ac:dyDescent="0.3">
      <c r="C9" s="2" t="s">
        <v>19</v>
      </c>
      <c r="D9" s="1">
        <f t="shared" ref="D9:D10" si="0">($D$1*E9)</f>
        <v>3600000</v>
      </c>
      <c r="E9" s="5">
        <v>2</v>
      </c>
      <c r="F9" s="1">
        <f t="shared" ref="F9:F11" si="1">($D$2*E9)</f>
        <v>300000</v>
      </c>
      <c r="G9" s="9">
        <f t="shared" ref="G9:G11" si="2">F9</f>
        <v>300000</v>
      </c>
      <c r="H9" s="1">
        <f t="shared" ref="H9:H11" si="3">SUM(F9:G9)</f>
        <v>600000</v>
      </c>
    </row>
    <row r="10" spans="3:17" x14ac:dyDescent="0.3">
      <c r="C10" s="2" t="s">
        <v>20</v>
      </c>
      <c r="D10" s="1">
        <f t="shared" si="0"/>
        <v>7200000</v>
      </c>
      <c r="E10" s="5">
        <v>4</v>
      </c>
      <c r="F10" s="1">
        <f t="shared" si="1"/>
        <v>600000</v>
      </c>
      <c r="G10" s="9">
        <f t="shared" si="2"/>
        <v>600000</v>
      </c>
      <c r="H10" s="1">
        <f t="shared" si="3"/>
        <v>1200000</v>
      </c>
    </row>
    <row r="11" spans="3:17" x14ac:dyDescent="0.3">
      <c r="C11" s="2" t="s">
        <v>42</v>
      </c>
      <c r="D11" s="1">
        <v>200000</v>
      </c>
      <c r="E11" s="5">
        <v>1</v>
      </c>
      <c r="F11" s="1">
        <f t="shared" si="1"/>
        <v>150000</v>
      </c>
      <c r="G11" s="9">
        <f t="shared" si="2"/>
        <v>150000</v>
      </c>
      <c r="H11" s="1">
        <f t="shared" si="3"/>
        <v>300000</v>
      </c>
    </row>
    <row r="12" spans="3:17" x14ac:dyDescent="0.3">
      <c r="C12" s="2"/>
      <c r="D12" s="1"/>
      <c r="E12" s="5"/>
      <c r="F12" s="1"/>
      <c r="G12" s="5"/>
    </row>
    <row r="13" spans="3:17" x14ac:dyDescent="0.3">
      <c r="C13" s="2" t="s">
        <v>31</v>
      </c>
      <c r="D13" s="1">
        <f>SUM(D8:D11)</f>
        <v>18200000</v>
      </c>
      <c r="E13" s="5">
        <f>SUM(E8:E11)</f>
        <v>11</v>
      </c>
      <c r="F13" s="1">
        <f>SUM(F8:F11)</f>
        <v>1650000</v>
      </c>
      <c r="G13" s="9">
        <f>SUM(G8:G10)</f>
        <v>1500000</v>
      </c>
      <c r="H13" s="1">
        <f>SUM(H8:H11)</f>
        <v>3300000</v>
      </c>
    </row>
    <row r="14" spans="3:17" x14ac:dyDescent="0.3">
      <c r="C14" s="16" t="s">
        <v>33</v>
      </c>
      <c r="D14" s="1">
        <f ca="1">F33+F48+F42</f>
        <v>7404000</v>
      </c>
      <c r="E14" s="5"/>
      <c r="Q14" s="14"/>
    </row>
    <row r="15" spans="3:17" x14ac:dyDescent="0.3">
      <c r="C15" s="16" t="s">
        <v>37</v>
      </c>
      <c r="D15" s="1">
        <f ca="1">D13-D14</f>
        <v>10796000</v>
      </c>
      <c r="H15" s="10"/>
    </row>
    <row r="16" spans="3:17" x14ac:dyDescent="0.3">
      <c r="C16" s="16"/>
      <c r="D16" s="1"/>
      <c r="H16" s="10"/>
    </row>
    <row r="17" spans="3:15" x14ac:dyDescent="0.3">
      <c r="D17">
        <v>160</v>
      </c>
      <c r="E17" t="s">
        <v>38</v>
      </c>
    </row>
    <row r="18" spans="3:15" x14ac:dyDescent="0.3">
      <c r="C18" s="7" t="s">
        <v>36</v>
      </c>
      <c r="D18" s="7" t="s">
        <v>2</v>
      </c>
      <c r="E18" s="7" t="s">
        <v>39</v>
      </c>
      <c r="F18" s="7" t="s">
        <v>34</v>
      </c>
      <c r="G18" s="7" t="s">
        <v>40</v>
      </c>
      <c r="H18" s="7" t="s">
        <v>41</v>
      </c>
    </row>
    <row r="19" spans="3:15" x14ac:dyDescent="0.3">
      <c r="C19" s="1">
        <v>7500000</v>
      </c>
      <c r="D19">
        <f>D17/10</f>
        <v>16</v>
      </c>
      <c r="E19" s="15">
        <v>60000</v>
      </c>
      <c r="G19" s="15">
        <f>D19*E19</f>
        <v>960000</v>
      </c>
      <c r="H19" s="15">
        <f>G19/2</f>
        <v>480000</v>
      </c>
    </row>
    <row r="20" spans="3:15" x14ac:dyDescent="0.3">
      <c r="D20" t="s">
        <v>26</v>
      </c>
      <c r="E20" s="1">
        <v>150000</v>
      </c>
      <c r="F20" s="1">
        <v>150000</v>
      </c>
      <c r="G20" s="1">
        <f>SUM(E20:F20)</f>
        <v>300000</v>
      </c>
    </row>
    <row r="21" spans="3:15" x14ac:dyDescent="0.3">
      <c r="C21" s="16"/>
      <c r="D21" s="1"/>
      <c r="H21" s="10"/>
    </row>
    <row r="22" spans="3:15" x14ac:dyDescent="0.3">
      <c r="C22" s="16"/>
      <c r="D22" s="1"/>
      <c r="G22" t="s">
        <v>40</v>
      </c>
      <c r="H22" s="13">
        <f>H13+H19+G20</f>
        <v>4080000</v>
      </c>
    </row>
    <row r="23" spans="3:15" x14ac:dyDescent="0.3">
      <c r="C23" s="16"/>
      <c r="D23" s="1"/>
      <c r="G23" t="s">
        <v>49</v>
      </c>
      <c r="H23" s="13">
        <f>D11</f>
        <v>200000</v>
      </c>
    </row>
    <row r="24" spans="3:15" x14ac:dyDescent="0.3">
      <c r="C24" s="16"/>
      <c r="D24" s="1"/>
      <c r="G24" t="s">
        <v>50</v>
      </c>
      <c r="H24" s="13">
        <f>H22-H23</f>
        <v>3880000</v>
      </c>
    </row>
    <row r="25" spans="3:15" x14ac:dyDescent="0.3">
      <c r="C25" s="16"/>
      <c r="D25" s="1"/>
      <c r="H25" s="13"/>
    </row>
    <row r="26" spans="3:15" x14ac:dyDescent="0.3">
      <c r="C26" s="2"/>
      <c r="F26" s="10" t="s">
        <v>33</v>
      </c>
      <c r="H26" s="10"/>
      <c r="J26" s="2" t="s">
        <v>35</v>
      </c>
    </row>
    <row r="27" spans="3:15" x14ac:dyDescent="0.3">
      <c r="D27" s="7" t="s">
        <v>1</v>
      </c>
      <c r="E27" s="7" t="s">
        <v>6</v>
      </c>
      <c r="F27" s="7" t="s">
        <v>32</v>
      </c>
      <c r="G27" s="6" t="s">
        <v>38</v>
      </c>
      <c r="H27" s="7" t="s">
        <v>51</v>
      </c>
      <c r="I27" s="7"/>
      <c r="J27" t="s">
        <v>7</v>
      </c>
      <c r="K27" s="1">
        <v>1800000</v>
      </c>
      <c r="O27" s="1"/>
    </row>
    <row r="28" spans="3:15" x14ac:dyDescent="0.3">
      <c r="C28" s="3" t="s">
        <v>25</v>
      </c>
      <c r="D28" s="5"/>
      <c r="E28" s="5"/>
      <c r="F28" s="5"/>
      <c r="G28" s="4">
        <v>50</v>
      </c>
      <c r="H28" s="5" t="s">
        <v>52</v>
      </c>
      <c r="I28" s="5"/>
      <c r="J28" t="s">
        <v>8</v>
      </c>
      <c r="K28" s="1">
        <v>150000</v>
      </c>
    </row>
    <row r="29" spans="3:15" x14ac:dyDescent="0.3">
      <c r="C29" s="4" t="s">
        <v>21</v>
      </c>
      <c r="D29" s="9">
        <f>$D$1</f>
        <v>1800000</v>
      </c>
      <c r="E29" s="11">
        <f ca="1">F29/D29</f>
        <v>0.24166666666666667</v>
      </c>
      <c r="F29" s="9">
        <f t="shared" ref="F29:F32" ca="1" si="4">G29*H29</f>
        <v>435000</v>
      </c>
      <c r="G29" s="4">
        <f>G28/4</f>
        <v>12.5</v>
      </c>
      <c r="H29" s="9">
        <f ca="1">F29/G29</f>
        <v>34800</v>
      </c>
      <c r="I29" s="5"/>
    </row>
    <row r="30" spans="3:15" x14ac:dyDescent="0.3">
      <c r="C30" s="4" t="s">
        <v>22</v>
      </c>
      <c r="D30" s="9">
        <f>$D$1</f>
        <v>1800000</v>
      </c>
      <c r="E30" s="11">
        <f t="shared" ref="E30:E32" ca="1" si="5">F30/D30</f>
        <v>0.24166666666666667</v>
      </c>
      <c r="F30" s="9">
        <f t="shared" ca="1" si="4"/>
        <v>435000</v>
      </c>
      <c r="G30" s="4">
        <v>12.5</v>
      </c>
      <c r="H30" s="9">
        <f t="shared" ref="H30:H32" ca="1" si="6">F30/G30</f>
        <v>34800</v>
      </c>
      <c r="I30" s="5"/>
      <c r="J30" s="7" t="s">
        <v>9</v>
      </c>
      <c r="K30" s="7" t="s">
        <v>34</v>
      </c>
      <c r="L30" s="7" t="s">
        <v>11</v>
      </c>
      <c r="M30" s="7" t="s">
        <v>10</v>
      </c>
    </row>
    <row r="31" spans="3:15" x14ac:dyDescent="0.3">
      <c r="C31" s="4" t="s">
        <v>23</v>
      </c>
      <c r="D31" s="9">
        <f>$D$1</f>
        <v>1800000</v>
      </c>
      <c r="E31" s="11">
        <f t="shared" ca="1" si="5"/>
        <v>0.24166666666666667</v>
      </c>
      <c r="F31" s="9">
        <f t="shared" ca="1" si="4"/>
        <v>435000</v>
      </c>
      <c r="G31" s="4">
        <v>12.5</v>
      </c>
      <c r="H31" s="9">
        <f t="shared" ca="1" si="6"/>
        <v>34800</v>
      </c>
      <c r="I31" s="5"/>
      <c r="J31" s="8">
        <f>$K$27 * 0.5</f>
        <v>900000</v>
      </c>
      <c r="K31" s="5">
        <v>0.5</v>
      </c>
      <c r="L31" s="9">
        <f>J31/$K$27*$K$28*K31</f>
        <v>37500</v>
      </c>
      <c r="M31" s="5">
        <f>L31/J31</f>
        <v>4.1666666666666664E-2</v>
      </c>
    </row>
    <row r="32" spans="3:15" x14ac:dyDescent="0.3">
      <c r="C32" s="4" t="s">
        <v>24</v>
      </c>
      <c r="D32" s="9">
        <f>$D$1</f>
        <v>1800000</v>
      </c>
      <c r="E32" s="11">
        <f t="shared" ca="1" si="5"/>
        <v>0.24166666666666667</v>
      </c>
      <c r="F32" s="9">
        <f t="shared" ca="1" si="4"/>
        <v>435000</v>
      </c>
      <c r="G32" s="4">
        <v>12.5</v>
      </c>
      <c r="H32" s="9">
        <f t="shared" ca="1" si="6"/>
        <v>34800</v>
      </c>
      <c r="I32" s="5"/>
      <c r="J32" s="8">
        <f>K27 * 0.75</f>
        <v>1350000</v>
      </c>
      <c r="K32" s="5">
        <v>0.75</v>
      </c>
      <c r="L32" s="9">
        <f>(J32-J31)/$K$27*$K$28*K32</f>
        <v>28125</v>
      </c>
      <c r="M32" s="5">
        <f>L32/(J32-J31)</f>
        <v>6.25E-2</v>
      </c>
    </row>
    <row r="33" spans="3:13" x14ac:dyDescent="0.3">
      <c r="D33" s="9">
        <f>SUM(D29:D32)</f>
        <v>7200000</v>
      </c>
      <c r="E33" s="11"/>
      <c r="F33" s="9">
        <f ca="1">SUM(F29:F32)</f>
        <v>1740000</v>
      </c>
      <c r="G33" s="4"/>
      <c r="H33" s="5"/>
      <c r="I33" s="5"/>
      <c r="J33" s="8">
        <f>K27*1</f>
        <v>1800000</v>
      </c>
      <c r="K33" s="5">
        <v>2.25</v>
      </c>
      <c r="L33" s="9">
        <f>(J33-J32)/$K$27*$K$28*K33</f>
        <v>84375</v>
      </c>
      <c r="M33" s="5">
        <f>L33/(J33-J32)</f>
        <v>0.1875</v>
      </c>
    </row>
    <row r="34" spans="3:13" x14ac:dyDescent="0.3">
      <c r="D34" s="9"/>
      <c r="E34" s="11"/>
      <c r="F34" s="9"/>
      <c r="G34" s="4"/>
      <c r="H34" s="5"/>
      <c r="I34" s="5"/>
      <c r="J34" s="9"/>
      <c r="K34" s="5"/>
      <c r="L34" s="9">
        <f>SUM(L31:L33)</f>
        <v>150000</v>
      </c>
      <c r="M34" s="5"/>
    </row>
    <row r="35" spans="3:13" x14ac:dyDescent="0.3">
      <c r="D35" s="9"/>
      <c r="E35" s="11"/>
      <c r="F35" s="10" t="s">
        <v>33</v>
      </c>
      <c r="G35" s="4"/>
      <c r="J35" s="13" t="s">
        <v>12</v>
      </c>
      <c r="K35" s="5"/>
      <c r="L35" s="9"/>
      <c r="M35" s="5"/>
    </row>
    <row r="36" spans="3:13" x14ac:dyDescent="0.3">
      <c r="D36" s="12" t="s">
        <v>5</v>
      </c>
      <c r="E36" s="12" t="s">
        <v>6</v>
      </c>
      <c r="F36" s="7" t="s">
        <v>32</v>
      </c>
      <c r="G36" s="6" t="s">
        <v>38</v>
      </c>
      <c r="H36" s="7" t="s">
        <v>51</v>
      </c>
      <c r="I36" s="7"/>
      <c r="J36" s="8">
        <v>1300000</v>
      </c>
      <c r="K36" s="5">
        <v>3</v>
      </c>
      <c r="L36" s="9">
        <f>(J36-J33)/$K$27*$K$28*K36</f>
        <v>-125000.00000000001</v>
      </c>
      <c r="M36" s="5">
        <f>L36/(J36-J33)</f>
        <v>0.25000000000000006</v>
      </c>
    </row>
    <row r="37" spans="3:13" x14ac:dyDescent="0.3">
      <c r="C37" s="2" t="s">
        <v>43</v>
      </c>
      <c r="D37" s="9"/>
      <c r="E37" s="11"/>
      <c r="F37" s="5"/>
      <c r="G37" s="4">
        <f>SUM(G38:G41)</f>
        <v>69</v>
      </c>
      <c r="J37" s="8">
        <v>1400000</v>
      </c>
      <c r="K37" s="5">
        <v>4</v>
      </c>
      <c r="L37" s="9">
        <f>(J37-J36)/$K$27*$K$28*K37</f>
        <v>33333.333333333328</v>
      </c>
      <c r="M37" s="5">
        <f t="shared" ref="M37:M38" si="7">L37/(J37-J36)</f>
        <v>0.33333333333333326</v>
      </c>
    </row>
    <row r="38" spans="3:13" x14ac:dyDescent="0.3">
      <c r="C38" t="s">
        <v>44</v>
      </c>
      <c r="D38" s="9">
        <v>900000</v>
      </c>
      <c r="E38" s="11">
        <f t="shared" ref="E38:E41" si="8">F38/D38</f>
        <v>1.0666666666666667</v>
      </c>
      <c r="F38" s="9">
        <f>G38*H38</f>
        <v>960000</v>
      </c>
      <c r="G38" s="4">
        <v>20</v>
      </c>
      <c r="H38" s="21">
        <v>48000</v>
      </c>
      <c r="J38" s="8">
        <v>1500000</v>
      </c>
      <c r="K38" s="5">
        <v>5</v>
      </c>
      <c r="L38" s="9">
        <f>(J38-J37)/$K$27*$K$28*K38</f>
        <v>41666.666666666657</v>
      </c>
      <c r="M38" s="5">
        <f t="shared" si="7"/>
        <v>0.41666666666666657</v>
      </c>
    </row>
    <row r="39" spans="3:13" x14ac:dyDescent="0.3">
      <c r="C39" t="s">
        <v>27</v>
      </c>
      <c r="D39" s="9">
        <f>$D$1</f>
        <v>1800000</v>
      </c>
      <c r="E39" s="11">
        <f t="shared" si="8"/>
        <v>0.53333333333333333</v>
      </c>
      <c r="F39" s="9">
        <f>G39*H39</f>
        <v>960000</v>
      </c>
      <c r="G39" s="4">
        <v>20</v>
      </c>
      <c r="H39" s="1">
        <v>48000</v>
      </c>
      <c r="J39" s="8"/>
      <c r="K39" s="5"/>
      <c r="L39" s="9"/>
      <c r="M39" s="5"/>
    </row>
    <row r="40" spans="3:13" x14ac:dyDescent="0.3">
      <c r="C40" t="s">
        <v>29</v>
      </c>
      <c r="D40" s="9">
        <f>$D$1</f>
        <v>1800000</v>
      </c>
      <c r="E40" s="11">
        <f t="shared" si="8"/>
        <v>0.21666666666666667</v>
      </c>
      <c r="F40" s="9">
        <f>G40*H40</f>
        <v>390000</v>
      </c>
      <c r="G40" s="4">
        <v>15</v>
      </c>
      <c r="H40" s="1">
        <v>26000</v>
      </c>
      <c r="J40" s="5"/>
      <c r="K40" s="5"/>
      <c r="L40" s="9">
        <f>SUM(L36:L38)</f>
        <v>-50000.000000000029</v>
      </c>
      <c r="M40" s="5"/>
    </row>
    <row r="41" spans="3:13" x14ac:dyDescent="0.3">
      <c r="C41" t="s">
        <v>30</v>
      </c>
      <c r="D41" s="9">
        <f>$D$1</f>
        <v>1800000</v>
      </c>
      <c r="E41" s="11">
        <f t="shared" si="8"/>
        <v>0.20222222222222222</v>
      </c>
      <c r="F41" s="9">
        <f>G41*H41</f>
        <v>364000</v>
      </c>
      <c r="G41" s="4">
        <v>14</v>
      </c>
      <c r="H41" s="1">
        <v>26000</v>
      </c>
    </row>
    <row r="42" spans="3:13" x14ac:dyDescent="0.3">
      <c r="D42" s="9">
        <f>SUM(D38:D41)</f>
        <v>6300000</v>
      </c>
      <c r="E42" s="5"/>
      <c r="F42" s="9">
        <f>SUM(F38:F41)</f>
        <v>2674000</v>
      </c>
      <c r="G42" s="4"/>
    </row>
    <row r="43" spans="3:13" x14ac:dyDescent="0.3">
      <c r="D43" s="9"/>
      <c r="E43" s="5"/>
      <c r="F43" s="9"/>
      <c r="G43" s="4"/>
    </row>
    <row r="44" spans="3:13" x14ac:dyDescent="0.3">
      <c r="D44" s="9"/>
      <c r="E44" s="5"/>
      <c r="F44" s="9"/>
      <c r="G44" s="4">
        <v>41</v>
      </c>
    </row>
    <row r="45" spans="3:13" x14ac:dyDescent="0.3">
      <c r="C45" s="16" t="s">
        <v>45</v>
      </c>
      <c r="D45" s="9">
        <f>$D$1</f>
        <v>1800000</v>
      </c>
      <c r="E45" s="11">
        <f t="shared" ref="E45:E47" si="9">F45/D45</f>
        <v>0.72222222222222221</v>
      </c>
      <c r="F45" s="9">
        <f t="shared" ref="F45:F47" si="10">G45*H45</f>
        <v>1300000</v>
      </c>
      <c r="G45" s="19">
        <v>13</v>
      </c>
      <c r="H45" s="20">
        <v>100000</v>
      </c>
      <c r="I45" s="7"/>
    </row>
    <row r="46" spans="3:13" x14ac:dyDescent="0.3">
      <c r="C46" s="16" t="s">
        <v>46</v>
      </c>
      <c r="D46" s="9">
        <v>900000</v>
      </c>
      <c r="E46" s="11">
        <f t="shared" si="9"/>
        <v>0.43333333333333335</v>
      </c>
      <c r="F46" s="9">
        <f t="shared" si="10"/>
        <v>390000</v>
      </c>
      <c r="G46" s="19">
        <v>15</v>
      </c>
      <c r="H46" s="20">
        <v>26000</v>
      </c>
      <c r="I46" s="7"/>
    </row>
    <row r="47" spans="3:13" x14ac:dyDescent="0.3">
      <c r="C47" t="s">
        <v>28</v>
      </c>
      <c r="D47" s="9">
        <f>$D$1</f>
        <v>1800000</v>
      </c>
      <c r="E47" s="11">
        <f t="shared" si="9"/>
        <v>0.72222222222222221</v>
      </c>
      <c r="F47" s="9">
        <f t="shared" si="10"/>
        <v>1300000</v>
      </c>
      <c r="G47" s="18">
        <v>13</v>
      </c>
      <c r="H47" s="20">
        <v>100000</v>
      </c>
    </row>
    <row r="48" spans="3:13" x14ac:dyDescent="0.3">
      <c r="D48" s="9">
        <f>SUM(D45:D47)</f>
        <v>4500000</v>
      </c>
      <c r="E48" s="11"/>
      <c r="F48" s="9">
        <f>SUM(F45:F47)</f>
        <v>2990000</v>
      </c>
      <c r="G48" s="4"/>
    </row>
    <row r="49" spans="6:10" x14ac:dyDescent="0.3">
      <c r="G49" s="4"/>
    </row>
    <row r="50" spans="6:10" x14ac:dyDescent="0.3">
      <c r="F50" s="1">
        <f ca="1">F33+F42+F48</f>
        <v>7404000</v>
      </c>
      <c r="G50" s="4"/>
    </row>
    <row r="51" spans="6:10" x14ac:dyDescent="0.3">
      <c r="G51" s="4"/>
    </row>
    <row r="52" spans="6:10" x14ac:dyDescent="0.3">
      <c r="G52" s="5"/>
      <c r="H52" s="5"/>
      <c r="I52" s="9"/>
      <c r="J52" s="5"/>
    </row>
    <row r="53" spans="6:10" x14ac:dyDescent="0.3">
      <c r="G53" s="5"/>
      <c r="H53" s="5"/>
      <c r="I53" s="9"/>
      <c r="J53" s="5"/>
    </row>
    <row r="54" spans="6:10" x14ac:dyDescent="0.3">
      <c r="H54" s="1"/>
    </row>
    <row r="55" spans="6:10" x14ac:dyDescent="0.3">
      <c r="H55" s="1"/>
    </row>
    <row r="56" spans="6:10" x14ac:dyDescent="0.3">
      <c r="H56" s="1"/>
    </row>
    <row r="57" spans="6:10" x14ac:dyDescent="0.3">
      <c r="H57" s="1"/>
    </row>
  </sheetData>
  <phoneticPr fontId="6" type="noConversion"/>
  <pageMargins left="0.75" right="0.75" top="1" bottom="1" header="0.5" footer="0.5"/>
  <pageSetup scale="54" orientation="landscape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Case material: Bay Networks Forecasting - 15.387 Spring 2015</dc:title>
  <dc:creator>Shipley, Lou | Hoffman, Dennis | Arnold, Kirk</dc:creator>
  <cp:lastModifiedBy>WIN764BIT</cp:lastModifiedBy>
  <cp:lastPrinted>2015-06-25T06:30:17Z</cp:lastPrinted>
  <dcterms:created xsi:type="dcterms:W3CDTF">2011-04-25T00:12:41Z</dcterms:created>
  <dcterms:modified xsi:type="dcterms:W3CDTF">2015-06-25T06:30:42Z</dcterms:modified>
</cp:coreProperties>
</file>